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31-01" sheetId="3" state="visible" r:id="rId3"/>
    <sheet xmlns:r="http://schemas.openxmlformats.org/officeDocument/2006/relationships" name="02-31-02" sheetId="4" state="visible" r:id="rId4"/>
    <sheet xmlns:r="http://schemas.openxmlformats.org/officeDocument/2006/relationships" name="02-31-03" sheetId="5" state="visible" r:id="rId5"/>
    <sheet xmlns:r="http://schemas.openxmlformats.org/officeDocument/2006/relationships" name="02-31-04" sheetId="6" state="visible" r:id="rId6"/>
    <sheet xmlns:r="http://schemas.openxmlformats.org/officeDocument/2006/relationships" name="02-31-05" sheetId="7" state="visible" r:id="rId7"/>
    <sheet xmlns:r="http://schemas.openxmlformats.org/officeDocument/2006/relationships" name="02-31-06" sheetId="8" state="visible" r:id="rId8"/>
    <sheet xmlns:r="http://schemas.openxmlformats.org/officeDocument/2006/relationships" name="02-31-07" sheetId="9" state="visible" r:id="rId9"/>
    <sheet xmlns:r="http://schemas.openxmlformats.org/officeDocument/2006/relationships" name="02-31-08" sheetId="10" state="visible" r:id="rId10"/>
    <sheet xmlns:r="http://schemas.openxmlformats.org/officeDocument/2006/relationships" name="02-31-09" sheetId="11" state="visible" r:id="rId11"/>
    <sheet xmlns:r="http://schemas.openxmlformats.org/officeDocument/2006/relationships" name="02-31-10" sheetId="12" state="visible" r:id="rId12"/>
    <sheet xmlns:r="http://schemas.openxmlformats.org/officeDocument/2006/relationships" name="02-31-11" sheetId="13" state="visible" r:id="rId13"/>
    <sheet xmlns:r="http://schemas.openxmlformats.org/officeDocument/2006/relationships" name="02-31-12" sheetId="14" state="visible" r:id="rId14"/>
    <sheet xmlns:r="http://schemas.openxmlformats.org/officeDocument/2006/relationships" name="02-31-13" sheetId="15" state="visible" r:id="rId15"/>
    <sheet xmlns:r="http://schemas.openxmlformats.org/officeDocument/2006/relationships" name="02-31-14" sheetId="16" state="visible" r:id="rId16"/>
    <sheet xmlns:r="http://schemas.openxmlformats.org/officeDocument/2006/relationships" name="02-31-15" sheetId="17" state="visible" r:id="rId17"/>
    <sheet xmlns:r="http://schemas.openxmlformats.org/officeDocument/2006/relationships" name="02-31-16" sheetId="18" state="visible" r:id="rId18"/>
    <sheet xmlns:r="http://schemas.openxmlformats.org/officeDocument/2006/relationships" name="02-31-17" sheetId="19" state="visible" r:id="rId19"/>
    <sheet xmlns:r="http://schemas.openxmlformats.org/officeDocument/2006/relationships" name="02-31-18" sheetId="20" state="visible" r:id="rId20"/>
    <sheet xmlns:r="http://schemas.openxmlformats.org/officeDocument/2006/relationships" name="02-31-19" sheetId="21" state="visible" r:id="rId21"/>
    <sheet xmlns:r="http://schemas.openxmlformats.org/officeDocument/2006/relationships" name="02-31-20" sheetId="22" state="visible" r:id="rId22"/>
    <sheet xmlns:r="http://schemas.openxmlformats.org/officeDocument/2006/relationships" name="02-31-21" sheetId="23" state="visible" r:id="rId23"/>
    <sheet xmlns:r="http://schemas.openxmlformats.org/officeDocument/2006/relationships" name="02-31-22" sheetId="24" state="visible" r:id="rId24"/>
    <sheet xmlns:r="http://schemas.openxmlformats.org/officeDocument/2006/relationships" name="СР-1" sheetId="25" state="visible" r:id="rId25"/>
    <sheet xmlns:r="http://schemas.openxmlformats.org/officeDocument/2006/relationships" name="СР-2" sheetId="26" state="visible" r:id="rId26"/>
    <sheet xmlns:r="http://schemas.openxmlformats.org/officeDocument/2006/relationships" name="СР-3" sheetId="27" state="visible" r:id="rId27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'02-31-01'!$A$1:$N$189</definedName>
    <definedName name="_xlnm.Print_Area" localSheetId="3">'02-31-02'!$A$1:$N$117</definedName>
    <definedName name="_xlnm.Print_Area" localSheetId="4">'02-31-03'!$A$1:$N$189</definedName>
    <definedName name="_xlnm.Print_Area" localSheetId="5">'02-31-04'!$A$1:$N$117</definedName>
    <definedName name="_xlnm.Print_Area" localSheetId="6">'02-31-05'!$A$1:$N$189</definedName>
    <definedName name="_xlnm.Print_Area" localSheetId="7">'02-31-06'!$A$1:$N$117</definedName>
    <definedName name="_xlnm.Print_Area" localSheetId="8">'02-31-07'!$A$1:$N$205</definedName>
    <definedName name="_xlnm.Print_Area" localSheetId="9">'02-31-08'!$A$1:$N$148</definedName>
    <definedName name="_xlnm.Print_Area" localSheetId="10">'02-31-09'!$A$1:$N$189</definedName>
    <definedName name="_xlnm.Print_Area" localSheetId="11">'02-31-10'!$A$1:$N$117</definedName>
    <definedName name="_xlnm.Print_Area" localSheetId="12">'02-31-11'!$A$1:$N$189</definedName>
    <definedName name="_xlnm.Print_Area" localSheetId="13">'02-31-12'!$A$1:$N$117</definedName>
    <definedName name="_xlnm.Print_Area" localSheetId="14">'02-31-13'!$A$1:$N$205</definedName>
    <definedName name="_xlnm.Print_Area" localSheetId="15">'02-31-14'!$A$1:$N$135</definedName>
    <definedName name="_xlnm.Print_Area" localSheetId="16">'02-31-15'!$A$1:$N$189</definedName>
    <definedName name="_xlnm.Print_Area" localSheetId="17">'02-31-16'!$A$1:$N$117</definedName>
    <definedName name="_xlnm.Print_Area" localSheetId="18">'02-31-17'!$A$1:$N$189</definedName>
    <definedName name="_xlnm.Print_Area" localSheetId="19">'02-31-18'!$A$1:$N$117</definedName>
    <definedName name="_xlnm.Print_Area" localSheetId="20">'02-31-19'!$A$1:$N$189</definedName>
    <definedName name="_xlnm.Print_Area" localSheetId="21">'02-31-20'!$A$1:$N$117</definedName>
    <definedName name="_xlnm.Print_Area" localSheetId="22">'02-31-21'!$A$1:$N$189</definedName>
    <definedName name="_xlnm.Print_Area" localSheetId="23">'02-31-22'!$A$1:$N$117</definedName>
    <definedName name="_xlnm.Print_Area" localSheetId="24">'СР-1'!$A$1:$G$38</definedName>
    <definedName name="_xlnm.Print_Area" localSheetId="25">'СР-2'!$A$1:$K$26</definedName>
    <definedName name="_xlnm.Print_Area" localSheetId="26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0.000"/>
    <numFmt numFmtId="171" formatCode="0.00000"/>
    <numFmt numFmtId="172" formatCode="0.0000"/>
    <numFmt numFmtId="173" formatCode="#,##0.000"/>
    <numFmt numFmtId="174" formatCode="#,##0.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83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0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2" fontId="6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0" fontId="0" fillId="0" borderId="25" pivotButton="0" quotePrefix="0" xfId="0"/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73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  <xf numFmtId="0" fontId="0" fillId="0" borderId="31" pivotButton="0" quotePrefix="0" xfId="0"/>
    <xf numFmtId="0" fontId="0" fillId="0" borderId="32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0" fontId="0" fillId="0" borderId="24" pivotButton="0" quotePrefix="0" xfId="0"/>
    <xf numFmtId="173" fontId="23" fillId="0" borderId="1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styles" Target="styles.xml" Id="rId28"/><Relationship Type="http://schemas.openxmlformats.org/officeDocument/2006/relationships/theme" Target="theme/theme1.xml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48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7109375" customWidth="1" min="2" max="2"/>
    <col width="10" customWidth="1" min="3" max="3"/>
    <col width="16" customWidth="1" min="4" max="4"/>
    <col hidden="1" width="3.42578125" customWidth="1" min="5" max="5"/>
    <col width="10.710937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10.42578125" customWidth="1" min="12" max="12"/>
    <col width="9.140625" customWidth="1" min="13" max="16384"/>
  </cols>
  <sheetData>
    <row r="1" ht="28.7" customHeight="1">
      <c r="A1" s="1" t="inlineStr">
        <is>
          <t>31. ВЛ 220 Белогорск-т - Завитая с отп. ПС Хвойная</t>
        </is>
      </c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02-31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31 ВЛ 220 Белогорск-т - Завитая с отпайкой на ПС Хвойная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J44</f>
        <v>329.34862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K44</f>
        <v>115.81195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55.35" customHeight="1">
      <c r="A20" s="24" t="inlineStr">
        <is>
          <t>1</t>
        </is>
      </c>
      <c r="B20" s="25" t="inlineStr">
        <is>
          <t>02-31-01</t>
        </is>
      </c>
      <c r="C20" s="25" t="inlineStr">
        <is>
          <t>31 ВЛ 220 Белогорск-т - Завитая с отпайкой на ПС Хвойная. Завитинский р-он Успеновский сельсовет</t>
        </is>
      </c>
      <c r="F20" s="26" t="n">
        <v>10.66896</v>
      </c>
      <c r="G20" s="26" t="n">
        <v>0</v>
      </c>
      <c r="H20" s="26" t="n">
        <v>0</v>
      </c>
      <c r="I20" s="26" t="n">
        <v>0</v>
      </c>
      <c r="J20" s="26" t="n">
        <f>SUM(F20:I20)</f>
        <v>10.66896</v>
      </c>
      <c r="K20" s="26" t="n">
        <v>3.72396</v>
      </c>
      <c r="L20" s="27" t="n"/>
    </row>
    <row r="21" ht="55.35" customHeight="1">
      <c r="A21" s="24" t="inlineStr">
        <is>
          <t>2</t>
        </is>
      </c>
      <c r="B21" s="25" t="inlineStr">
        <is>
          <t>02-31-02</t>
        </is>
      </c>
      <c r="C21" s="25" t="inlineStr">
        <is>
          <t>31 ВЛ 220 Белогорск-т - Завитая с отпайкой на ПС Хвойная. Завитинский р-он Успеновский сельсовет</t>
        </is>
      </c>
      <c r="F21" s="26" t="n">
        <v>0.82146</v>
      </c>
      <c r="G21" s="26" t="n">
        <v>0</v>
      </c>
      <c r="H21" s="26" t="n">
        <v>0</v>
      </c>
      <c r="I21" s="26" t="n">
        <v>0</v>
      </c>
      <c r="J21" s="26" t="n">
        <f>SUM(F21:I21)</f>
        <v>0.82146</v>
      </c>
      <c r="K21" s="26" t="n">
        <v>0.35716</v>
      </c>
      <c r="L21" s="27" t="n"/>
    </row>
    <row r="22" ht="55.35" customHeight="1">
      <c r="A22" s="24" t="inlineStr">
        <is>
          <t>3</t>
        </is>
      </c>
      <c r="B22" s="25" t="inlineStr">
        <is>
          <t>02-31-03</t>
        </is>
      </c>
      <c r="C22" s="25" t="inlineStr">
        <is>
          <t>31 ВЛ 220 Белогорск-т - Завитая с отпайкой на ПС Хвойная. Завитинское уч. л-во Завитинского л-ва</t>
        </is>
      </c>
      <c r="F22" s="26" t="n">
        <v>7.16034</v>
      </c>
      <c r="G22" s="26" t="n">
        <v>0</v>
      </c>
      <c r="H22" s="26" t="n">
        <v>0</v>
      </c>
      <c r="I22" s="26" t="n">
        <v>0</v>
      </c>
      <c r="J22" s="26" t="n">
        <f>SUM(F22:I22)</f>
        <v>7.16034</v>
      </c>
      <c r="K22" s="26" t="n">
        <v>2.50786</v>
      </c>
      <c r="L22" s="27" t="n"/>
    </row>
    <row r="23" ht="55.35" customHeight="1">
      <c r="A23" s="24" t="inlineStr">
        <is>
          <t>4</t>
        </is>
      </c>
      <c r="B23" s="25" t="inlineStr">
        <is>
          <t>02-31-04</t>
        </is>
      </c>
      <c r="C23" s="25" t="inlineStr">
        <is>
          <t>31 ВЛ 220 Белогорск-т - Завитая с отпайкой на ПС Хвойная. Завитинское уч. л-во Завитинского л-ва</t>
        </is>
      </c>
      <c r="F23" s="26" t="n">
        <v>0.5433</v>
      </c>
      <c r="G23" s="26" t="n">
        <v>0</v>
      </c>
      <c r="H23" s="26" t="n">
        <v>0</v>
      </c>
      <c r="I23" s="26" t="n">
        <v>0</v>
      </c>
      <c r="J23" s="26" t="n">
        <f>SUM(F23:I23)</f>
        <v>0.5433</v>
      </c>
      <c r="K23" s="26" t="n">
        <v>0.23622</v>
      </c>
      <c r="L23" s="27" t="n"/>
    </row>
    <row r="24" ht="55.35" customHeight="1">
      <c r="A24" s="24" t="inlineStr">
        <is>
          <t>5</t>
        </is>
      </c>
      <c r="B24" s="25" t="inlineStr">
        <is>
          <t>02-31-05</t>
        </is>
      </c>
      <c r="C24" s="25" t="inlineStr">
        <is>
          <t>31 ВЛ 220 Белогорск-т - Завитая с отпайкой на ПС Хвойная. Завитинский р-он Белояровский сельсовет</t>
        </is>
      </c>
      <c r="F24" s="26" t="n">
        <v>1.32719</v>
      </c>
      <c r="G24" s="26" t="n">
        <v>0</v>
      </c>
      <c r="H24" s="26" t="n">
        <v>0</v>
      </c>
      <c r="I24" s="26" t="n">
        <v>0</v>
      </c>
      <c r="J24" s="26" t="n">
        <f>SUM(F24:I24)</f>
        <v>1.32719</v>
      </c>
      <c r="K24" s="26" t="n">
        <v>0.45601</v>
      </c>
      <c r="L24" s="27" t="n"/>
    </row>
    <row r="25" ht="55.35" customHeight="1">
      <c r="A25" s="24" t="inlineStr">
        <is>
          <t>6</t>
        </is>
      </c>
      <c r="B25" s="25" t="inlineStr">
        <is>
          <t>02-31-06</t>
        </is>
      </c>
      <c r="C25" s="25" t="inlineStr">
        <is>
          <t>31 ВЛ 220 Белогорск-т - Завитая с отпайкой на ПС Хвойная. Завитинский р-он Белояровский сельсовет</t>
        </is>
      </c>
      <c r="F25" s="26" t="n">
        <v>0.10915</v>
      </c>
      <c r="G25" s="26" t="n">
        <v>0</v>
      </c>
      <c r="H25" s="26" t="n">
        <v>0</v>
      </c>
      <c r="I25" s="26" t="n">
        <v>0</v>
      </c>
      <c r="J25" s="26" t="n">
        <f>SUM(F25:I25)</f>
        <v>0.10915</v>
      </c>
      <c r="K25" s="26" t="n">
        <v>0.04746</v>
      </c>
      <c r="L25" s="27" t="n"/>
    </row>
    <row r="26" ht="55.35" customHeight="1">
      <c r="A26" s="24" t="inlineStr">
        <is>
          <t>7</t>
        </is>
      </c>
      <c r="B26" s="25" t="inlineStr">
        <is>
          <t>02-31-07</t>
        </is>
      </c>
      <c r="C26" s="25" t="inlineStr">
        <is>
          <t>31 ВЛ 220 Белогорск-т - Завитая с отпайкой на ПС Хвойная. Октябрьский р-он Новомихайловский сельсовет</t>
        </is>
      </c>
      <c r="F26" s="26" t="n">
        <v>34.80723</v>
      </c>
      <c r="G26" s="26" t="n">
        <v>0</v>
      </c>
      <c r="H26" s="26" t="n">
        <v>0</v>
      </c>
      <c r="I26" s="26" t="n">
        <v>0</v>
      </c>
      <c r="J26" s="26" t="n">
        <f>SUM(F26:I26)</f>
        <v>34.80723</v>
      </c>
      <c r="K26" s="26" t="n">
        <v>11.88634</v>
      </c>
      <c r="L26" s="27" t="n"/>
    </row>
    <row r="27" ht="55.35" customHeight="1">
      <c r="A27" s="24" t="inlineStr">
        <is>
          <t>8</t>
        </is>
      </c>
      <c r="B27" s="25" t="inlineStr">
        <is>
          <t>02-31-08</t>
        </is>
      </c>
      <c r="C27" s="25" t="inlineStr">
        <is>
          <t>31 ВЛ 220 Белогорск-т - Завитая с отпайкой на ПС Хвойная. Октябрьский р-он Новомихайловский сельсовет</t>
        </is>
      </c>
      <c r="F27" s="26" t="n">
        <v>3.11367</v>
      </c>
      <c r="G27" s="26" t="n">
        <v>0</v>
      </c>
      <c r="H27" s="26" t="n">
        <v>0</v>
      </c>
      <c r="I27" s="26" t="n">
        <v>0</v>
      </c>
      <c r="J27" s="26" t="n">
        <f>SUM(F27:I27)</f>
        <v>3.11367</v>
      </c>
      <c r="K27" s="26" t="n">
        <v>1.35377</v>
      </c>
      <c r="L27" s="27" t="n"/>
    </row>
    <row r="28" ht="55.35" customHeight="1">
      <c r="A28" s="24" t="inlineStr">
        <is>
          <t>9</t>
        </is>
      </c>
      <c r="B28" s="25" t="inlineStr">
        <is>
          <t>02-31-09</t>
        </is>
      </c>
      <c r="C28" s="25" t="inlineStr">
        <is>
          <t>31 ВЛ 220 Белогорск-т - Завитая с отпайкой на ПС Хвойная. Октябрьский р-он Восточный сельсовет</t>
        </is>
      </c>
      <c r="F28" s="26" t="n">
        <v>9.89935</v>
      </c>
      <c r="G28" s="26" t="n">
        <v>0</v>
      </c>
      <c r="H28" s="26" t="n">
        <v>0</v>
      </c>
      <c r="I28" s="26" t="n">
        <v>0</v>
      </c>
      <c r="J28" s="26" t="n">
        <f>SUM(F28:I28)</f>
        <v>9.89935</v>
      </c>
      <c r="K28" s="26" t="n">
        <v>3.35672</v>
      </c>
      <c r="L28" s="27" t="n"/>
    </row>
    <row r="29" ht="55.35" customHeight="1">
      <c r="A29" s="24" t="inlineStr">
        <is>
          <t>10</t>
        </is>
      </c>
      <c r="B29" s="25" t="inlineStr">
        <is>
          <t>02-31-10</t>
        </is>
      </c>
      <c r="C29" s="25" t="inlineStr">
        <is>
          <t>31 ВЛ 220 Белогорск-т - Завитая с отпайкой на ПС Хвойная. Октябрьский р-он Восточный сельсовет</t>
        </is>
      </c>
      <c r="F29" s="26" t="n">
        <v>0.8609</v>
      </c>
      <c r="G29" s="26" t="n">
        <v>0</v>
      </c>
      <c r="H29" s="26" t="n">
        <v>0</v>
      </c>
      <c r="I29" s="26" t="n">
        <v>0</v>
      </c>
      <c r="J29" s="26" t="n">
        <f>SUM(F29:I29)</f>
        <v>0.8609</v>
      </c>
      <c r="K29" s="26" t="n">
        <v>0.3743</v>
      </c>
      <c r="L29" s="27" t="n"/>
    </row>
    <row r="30" ht="55.35" customHeight="1">
      <c r="A30" s="24" t="inlineStr">
        <is>
          <t>11</t>
        </is>
      </c>
      <c r="B30" s="25" t="inlineStr">
        <is>
          <t>02-31-11</t>
        </is>
      </c>
      <c r="C30" s="25" t="inlineStr">
        <is>
          <t>31 ВЛ 220 Белогорск-т - Завитая с отпайкой на ПС Хвойная. Октябрьский р-он Екатеринославский сельсовет</t>
        </is>
      </c>
      <c r="F30" s="26" t="n">
        <v>40.87192</v>
      </c>
      <c r="G30" s="26" t="n">
        <v>0</v>
      </c>
      <c r="H30" s="26" t="n">
        <v>0</v>
      </c>
      <c r="I30" s="26" t="n">
        <v>0</v>
      </c>
      <c r="J30" s="26" t="n">
        <f>SUM(F30:I30)</f>
        <v>40.87192</v>
      </c>
      <c r="K30" s="26" t="n">
        <v>14.05804</v>
      </c>
      <c r="L30" s="27" t="n"/>
    </row>
    <row r="31" ht="55.35" customHeight="1">
      <c r="A31" s="24" t="inlineStr">
        <is>
          <t>12</t>
        </is>
      </c>
      <c r="B31" s="25" t="inlineStr">
        <is>
          <t>02-31-12</t>
        </is>
      </c>
      <c r="C31" s="25" t="inlineStr">
        <is>
          <t>31 ВЛ 220 Белогорск-т - Завитая с отпайкой на ПС Хвойная. Октябрьский р-он Екатеринославский сельсовет</t>
        </is>
      </c>
      <c r="F31" s="26" t="n">
        <v>3.35921</v>
      </c>
      <c r="G31" s="26" t="n">
        <v>0</v>
      </c>
      <c r="H31" s="26" t="n">
        <v>0</v>
      </c>
      <c r="I31" s="26" t="n">
        <v>0</v>
      </c>
      <c r="J31" s="26" t="n">
        <f>SUM(F31:I31)</f>
        <v>3.35921</v>
      </c>
      <c r="K31" s="26" t="n">
        <v>1.46053</v>
      </c>
      <c r="L31" s="27" t="n"/>
    </row>
    <row r="32" ht="55.35" customHeight="1">
      <c r="A32" s="24" t="inlineStr">
        <is>
          <t>13</t>
        </is>
      </c>
      <c r="B32" s="25" t="inlineStr">
        <is>
          <t>02-31-13</t>
        </is>
      </c>
      <c r="C32" s="25" t="inlineStr">
        <is>
          <t>31 ВЛ 220 Белогорск-т - Завитая с отпайкой на ПС Хвойная. Октябрьское уч. л-во Завитинского л-ва</t>
        </is>
      </c>
      <c r="F32" s="26" t="n">
        <v>37.66839</v>
      </c>
      <c r="G32" s="26" t="n">
        <v>0</v>
      </c>
      <c r="H32" s="26" t="n">
        <v>0</v>
      </c>
      <c r="I32" s="26" t="n">
        <v>0</v>
      </c>
      <c r="J32" s="26" t="n">
        <f>SUM(F32:I32)</f>
        <v>37.66839</v>
      </c>
      <c r="K32" s="26" t="n">
        <v>12.9039</v>
      </c>
      <c r="L32" s="27" t="n"/>
    </row>
    <row r="33" ht="55.35" customHeight="1">
      <c r="A33" s="24" t="inlineStr">
        <is>
          <t>14</t>
        </is>
      </c>
      <c r="B33" s="25" t="inlineStr">
        <is>
          <t>02-31-14</t>
        </is>
      </c>
      <c r="C33" s="25" t="inlineStr">
        <is>
          <t>31 ВЛ 220 Белогорск-т - Завитая с отпайкой на ПС Хвойная. Октябрьское уч. л-во Завитинского л-ва</t>
        </is>
      </c>
      <c r="F33" s="26" t="n">
        <v>3.25221</v>
      </c>
      <c r="G33" s="26" t="n">
        <v>0</v>
      </c>
      <c r="H33" s="26" t="n">
        <v>0</v>
      </c>
      <c r="I33" s="26" t="n">
        <v>0</v>
      </c>
      <c r="J33" s="26" t="n">
        <f>SUM(F33:I33)</f>
        <v>3.25221</v>
      </c>
      <c r="K33" s="26" t="n">
        <v>1.41401</v>
      </c>
      <c r="L33" s="27" t="n"/>
    </row>
    <row r="34" ht="55.35" customHeight="1">
      <c r="A34" s="24" t="inlineStr">
        <is>
          <t>15</t>
        </is>
      </c>
      <c r="B34" s="25" t="inlineStr">
        <is>
          <t>02-31-15</t>
        </is>
      </c>
      <c r="C34" s="25" t="inlineStr">
        <is>
          <t>31 ВЛ 220 Белогорск-т - Завитая с отпайкой на ПС Хвойная. Октябрьский р-он Королинский сельсовет</t>
        </is>
      </c>
      <c r="F34" s="26" t="n">
        <v>52.57644</v>
      </c>
      <c r="G34" s="26" t="n">
        <v>0</v>
      </c>
      <c r="H34" s="26" t="n">
        <v>0</v>
      </c>
      <c r="I34" s="26" t="n">
        <v>0</v>
      </c>
      <c r="J34" s="26" t="n">
        <f>SUM(F34:I34)</f>
        <v>52.57644</v>
      </c>
      <c r="K34" s="26" t="n">
        <v>17.94181</v>
      </c>
      <c r="L34" s="27" t="n"/>
    </row>
    <row r="35" ht="55.35" customHeight="1">
      <c r="A35" s="24" t="inlineStr">
        <is>
          <t>16</t>
        </is>
      </c>
      <c r="B35" s="25" t="inlineStr">
        <is>
          <t>02-31-16</t>
        </is>
      </c>
      <c r="C35" s="25" t="inlineStr">
        <is>
          <t>31 ВЛ 220 Белогорск-т - Завитая с отпайкой на ПС Хвойная. Октябрьский р-он Королинский сельсовет</t>
        </is>
      </c>
      <c r="F35" s="26" t="n">
        <v>4.45904</v>
      </c>
      <c r="G35" s="26" t="n">
        <v>0</v>
      </c>
      <c r="H35" s="26" t="n">
        <v>0</v>
      </c>
      <c r="I35" s="26" t="n">
        <v>0</v>
      </c>
      <c r="J35" s="26" t="n">
        <f>SUM(F35:I35)</f>
        <v>4.45904</v>
      </c>
      <c r="K35" s="26" t="n">
        <v>1.93871</v>
      </c>
      <c r="L35" s="27" t="n"/>
    </row>
    <row r="36" ht="55.35" customHeight="1">
      <c r="A36" s="24" t="inlineStr">
        <is>
          <t>17</t>
        </is>
      </c>
      <c r="B36" s="25" t="inlineStr">
        <is>
          <t>02-31-17</t>
        </is>
      </c>
      <c r="C36" s="25" t="inlineStr">
        <is>
          <t>31 ВЛ 220 Белогорск-т - Завитая с отпайкой на ПС Хвойная.  Ромненский р-он Поздеевский сельсовет</t>
        </is>
      </c>
      <c r="F36" s="26" t="n">
        <v>49.1088</v>
      </c>
      <c r="G36" s="26" t="n">
        <v>0</v>
      </c>
      <c r="H36" s="26" t="n">
        <v>0</v>
      </c>
      <c r="I36" s="26" t="n">
        <v>0</v>
      </c>
      <c r="J36" s="26" t="n">
        <f>SUM(F36:I36)</f>
        <v>49.1088</v>
      </c>
      <c r="K36" s="26" t="n">
        <v>17.0056</v>
      </c>
      <c r="L36" s="27" t="n"/>
    </row>
    <row r="37" ht="55.35" customHeight="1">
      <c r="A37" s="24" t="inlineStr">
        <is>
          <t>18</t>
        </is>
      </c>
      <c r="B37" s="25" t="inlineStr">
        <is>
          <t>02-31-18</t>
        </is>
      </c>
      <c r="C37" s="25" t="inlineStr">
        <is>
          <t>31 ВЛ 220 Белогорск-т - Завитая с отпайкой на ПС Хвойная.  Ромненский р-он Поздеевский сельсовет</t>
        </is>
      </c>
      <c r="F37" s="26" t="n">
        <v>3.92416</v>
      </c>
      <c r="G37" s="26" t="n">
        <v>0</v>
      </c>
      <c r="H37" s="26" t="n">
        <v>0</v>
      </c>
      <c r="I37" s="26" t="n">
        <v>0</v>
      </c>
      <c r="J37" s="26" t="n">
        <f>SUM(F37:I37)</f>
        <v>3.92416</v>
      </c>
      <c r="K37" s="26" t="n">
        <v>1.70616</v>
      </c>
      <c r="L37" s="27" t="n"/>
    </row>
    <row r="38" ht="55.35" customHeight="1">
      <c r="A38" s="24" t="inlineStr">
        <is>
          <t>19</t>
        </is>
      </c>
      <c r="B38" s="25" t="inlineStr">
        <is>
          <t>02-31-19</t>
        </is>
      </c>
      <c r="C38" s="25" t="inlineStr">
        <is>
          <t>31 ВЛ 220 Белогорск-т - Завитая с отпайкой на ПС Хвойная.  Белогорский р-он Возжаевский сельсовет</t>
        </is>
      </c>
      <c r="F38" s="26" t="n">
        <v>55.32954</v>
      </c>
      <c r="G38" s="26" t="n">
        <v>0</v>
      </c>
      <c r="H38" s="26" t="n">
        <v>0</v>
      </c>
      <c r="I38" s="26" t="n">
        <v>0</v>
      </c>
      <c r="J38" s="26" t="n">
        <f>SUM(F38:I38)</f>
        <v>55.32954</v>
      </c>
      <c r="K38" s="26" t="n">
        <v>19.188</v>
      </c>
      <c r="L38" s="27" t="n"/>
    </row>
    <row r="39" ht="55.35" customHeight="1">
      <c r="A39" s="24" t="inlineStr">
        <is>
          <t>20</t>
        </is>
      </c>
      <c r="B39" s="25" t="inlineStr">
        <is>
          <t>02-31-20</t>
        </is>
      </c>
      <c r="C39" s="25" t="inlineStr">
        <is>
          <t>31 ВЛ 220 Белогорск-т - Завитая с отпайкой на ПС Хвойная.  Белогорский р-он Возжаевский сельсовет</t>
        </is>
      </c>
      <c r="F39" s="26" t="n">
        <v>4.38278</v>
      </c>
      <c r="G39" s="26" t="n">
        <v>0</v>
      </c>
      <c r="H39" s="26" t="n">
        <v>0</v>
      </c>
      <c r="I39" s="26" t="n">
        <v>0</v>
      </c>
      <c r="J39" s="26" t="n">
        <f>SUM(F39:I39)</f>
        <v>4.38278</v>
      </c>
      <c r="K39" s="26" t="n">
        <v>1.90556</v>
      </c>
      <c r="L39" s="27" t="n"/>
    </row>
    <row r="40" ht="42" customHeight="1">
      <c r="A40" s="24" t="inlineStr">
        <is>
          <t>21</t>
        </is>
      </c>
      <c r="B40" s="25" t="inlineStr">
        <is>
          <t>02-31-21</t>
        </is>
      </c>
      <c r="C40" s="25" t="inlineStr">
        <is>
          <t>31 ВЛ 220 Белогорск-т - Завитая с отпайкой на ПС Хвойная.  г. о. Белогорск</t>
        </is>
      </c>
      <c r="F40" s="26" t="n">
        <v>4.88958</v>
      </c>
      <c r="G40" s="26" t="n">
        <v>0</v>
      </c>
      <c r="H40" s="26" t="n">
        <v>0</v>
      </c>
      <c r="I40" s="26" t="n">
        <v>0</v>
      </c>
      <c r="J40" s="26" t="n">
        <f>SUM(F40:I40)</f>
        <v>4.88958</v>
      </c>
      <c r="K40" s="26" t="n">
        <v>1.89635</v>
      </c>
      <c r="L40" s="27" t="n"/>
    </row>
    <row r="41" ht="42" customHeight="1">
      <c r="A41" s="24" t="inlineStr">
        <is>
          <t>22</t>
        </is>
      </c>
      <c r="B41" s="25" t="inlineStr">
        <is>
          <t>02-31-22</t>
        </is>
      </c>
      <c r="C41" s="25" t="inlineStr">
        <is>
          <t>31 ВЛ 220 Белогорск-т - Завитая с отпайкой на ПС Хвойная.  г. о. Белогорск</t>
        </is>
      </c>
      <c r="F41" s="26" t="n">
        <v>0.215</v>
      </c>
      <c r="G41" s="26" t="n">
        <v>0</v>
      </c>
      <c r="H41" s="26" t="n">
        <v>0</v>
      </c>
      <c r="I41" s="26" t="n">
        <v>0</v>
      </c>
      <c r="J41" s="26" t="n">
        <f>SUM(F41:I41)</f>
        <v>0.215</v>
      </c>
      <c r="K41" s="26" t="n">
        <v>0.09347999999999999</v>
      </c>
      <c r="L41" s="27" t="n"/>
    </row>
    <row r="42" ht="19.7" customHeight="1">
      <c r="A42" s="23" t="inlineStr">
        <is>
          <t>23</t>
        </is>
      </c>
      <c r="B42" s="28" t="inlineStr">
        <is>
          <t>Итого по разделу: Локальные сметы</t>
        </is>
      </c>
      <c r="C42" s="55" t="n"/>
      <c r="D42" s="55" t="n"/>
      <c r="E42" s="87" t="n"/>
      <c r="F42" s="29" t="n">
        <f>SUM(F20:F41)</f>
        <v>329.34862</v>
      </c>
      <c r="G42" s="29" t="n">
        <f>SUM(G20:G41)</f>
        <v>0</v>
      </c>
      <c r="H42" s="29" t="n">
        <f>SUM(H20:H41)</f>
        <v>0</v>
      </c>
      <c r="I42" s="29" t="n">
        <f>SUM(I20:I41)</f>
        <v>0</v>
      </c>
      <c r="J42" s="29" t="n">
        <f>SUM(J20:J41)</f>
        <v>329.34862</v>
      </c>
      <c r="K42" s="29" t="n">
        <f>SUM(K20:K41)</f>
        <v>115.81195</v>
      </c>
      <c r="L42" s="30" t="n"/>
    </row>
    <row r="43" ht="19.7" customHeight="1">
      <c r="A43" s="23" t="inlineStr">
        <is>
          <t>Всего по смете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87" t="n"/>
    </row>
    <row r="44" ht="22.5" customHeight="1">
      <c r="A44" s="23" t="n"/>
      <c r="B44" s="28" t="inlineStr">
        <is>
          <t>Всего по смете</t>
        </is>
      </c>
      <c r="C44" s="55" t="n"/>
      <c r="D44" s="55" t="n"/>
      <c r="E44" s="87" t="n"/>
      <c r="F44" s="29" t="n">
        <f>SUM(F20:F41)</f>
        <v>329.34862</v>
      </c>
      <c r="G44" s="29" t="n">
        <f>SUM(G20:G41)</f>
        <v>0</v>
      </c>
      <c r="H44" s="29" t="n">
        <f>SUM(H20:H41)</f>
        <v>0</v>
      </c>
      <c r="I44" s="29" t="n">
        <f>SUM(I20:I41)</f>
        <v>0</v>
      </c>
      <c r="J44" s="29" t="n">
        <f>SUM(J20:J41)</f>
        <v>329.34862</v>
      </c>
      <c r="K44" s="29" t="n">
        <f>SUM(K20:K41)</f>
        <v>115.81195</v>
      </c>
      <c r="L44" s="30" t="n"/>
    </row>
    <row r="45" ht="19.7" customHeight="1">
      <c r="A45" s="31" t="inlineStr">
        <is>
          <t>Составил</t>
        </is>
      </c>
      <c r="C45" s="32" t="inlineStr">
        <is>
          <t>Григорова И. А.</t>
        </is>
      </c>
      <c r="D45" s="52" t="n"/>
      <c r="E45" s="52" t="n"/>
      <c r="F45" s="52" t="n"/>
      <c r="G45" s="52" t="n"/>
      <c r="H45" s="52" t="n"/>
      <c r="I45" s="52" t="n"/>
      <c r="J45" s="52" t="n"/>
      <c r="K45" s="52" t="n"/>
      <c r="L45" s="52" t="n"/>
    </row>
    <row r="46" ht="19.7" customHeight="1">
      <c r="A46" s="33" t="n"/>
      <c r="B46" s="34" t="n"/>
      <c r="C46" s="35" t="n"/>
    </row>
    <row r="47" ht="19.7" customHeight="1">
      <c r="A47" s="31" t="inlineStr">
        <is>
          <t>Проверил</t>
        </is>
      </c>
      <c r="C47" s="32" t="inlineStr">
        <is>
          <t>Черкасов А. В.</t>
        </is>
      </c>
      <c r="D47" s="52" t="n"/>
      <c r="E47" s="52" t="n"/>
      <c r="F47" s="52" t="n"/>
      <c r="G47" s="52" t="n"/>
      <c r="H47" s="52" t="n"/>
      <c r="I47" s="52" t="n"/>
      <c r="J47" s="52" t="n"/>
      <c r="K47" s="52" t="n"/>
      <c r="L47" s="52" t="n"/>
    </row>
    <row r="48" ht="19.7" customHeight="1">
      <c r="A48" s="36" t="n"/>
      <c r="B48" s="37" t="n"/>
      <c r="C48" s="35" t="n"/>
    </row>
    <row r="49" ht="19.7" customHeight="1"/>
  </sheetData>
  <mergeCells count="61">
    <mergeCell ref="C29:E29"/>
    <mergeCell ref="L13:L14"/>
    <mergeCell ref="C41:E41"/>
    <mergeCell ref="C13:E14"/>
    <mergeCell ref="C31:E31"/>
    <mergeCell ref="C48:L48"/>
    <mergeCell ref="F16:J16"/>
    <mergeCell ref="C22:E22"/>
    <mergeCell ref="C40:E40"/>
    <mergeCell ref="A45:B45"/>
    <mergeCell ref="C7:L7"/>
    <mergeCell ref="A1:E1"/>
    <mergeCell ref="A16:A17"/>
    <mergeCell ref="C21:E21"/>
    <mergeCell ref="A10:D10"/>
    <mergeCell ref="A3:L3"/>
    <mergeCell ref="C36:E36"/>
    <mergeCell ref="C27:E27"/>
    <mergeCell ref="B13:B14"/>
    <mergeCell ref="A8:C8"/>
    <mergeCell ref="C23:E23"/>
    <mergeCell ref="C39:E39"/>
    <mergeCell ref="E10:L10"/>
    <mergeCell ref="A11:D11"/>
    <mergeCell ref="A4:L4"/>
    <mergeCell ref="C32:E32"/>
    <mergeCell ref="C38:E38"/>
    <mergeCell ref="C16:E17"/>
    <mergeCell ref="C28:E28"/>
    <mergeCell ref="C45:L45"/>
    <mergeCell ref="A43:L43"/>
    <mergeCell ref="A2:E2"/>
    <mergeCell ref="A19:L19"/>
    <mergeCell ref="A13:A14"/>
    <mergeCell ref="C37:E37"/>
    <mergeCell ref="A47:B47"/>
    <mergeCell ref="E11:L11"/>
    <mergeCell ref="C18:E18"/>
    <mergeCell ref="A9:C9"/>
    <mergeCell ref="K13:K14"/>
    <mergeCell ref="C30:E30"/>
    <mergeCell ref="C47:L47"/>
    <mergeCell ref="C34:E34"/>
    <mergeCell ref="C15:E15"/>
    <mergeCell ref="F13:J13"/>
    <mergeCell ref="B42:E42"/>
    <mergeCell ref="C24:E24"/>
    <mergeCell ref="D9:K9"/>
    <mergeCell ref="C33:E33"/>
    <mergeCell ref="D8:K8"/>
    <mergeCell ref="A6:C6"/>
    <mergeCell ref="B44:E44"/>
    <mergeCell ref="K16:K17"/>
    <mergeCell ref="C26:E26"/>
    <mergeCell ref="L16:L17"/>
    <mergeCell ref="B16:B17"/>
    <mergeCell ref="C35:E35"/>
    <mergeCell ref="C46:L46"/>
    <mergeCell ref="C20:E20"/>
    <mergeCell ref="D6:L6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93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48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7109375" customWidth="1" min="2" max="2"/>
    <col width="10" customWidth="1" min="3" max="3"/>
    <col width="16" customWidth="1" min="4" max="4"/>
    <col hidden="1" width="3.42578125" customWidth="1" min="5" max="5"/>
    <col width="10.710937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10.42578125" customWidth="1" min="12" max="12"/>
    <col width="9.140625" customWidth="1" min="13" max="16384"/>
  </cols>
  <sheetData>
    <row r="1" ht="28.7" customHeight="1">
      <c r="A1" s="1" t="inlineStr">
        <is>
          <t>31. ВЛ 220 Белогорск-т - Завитая с отп. ПС Хвойная</t>
        </is>
      </c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02-31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31 ВЛ 220 Белогорск-т - Завитая с отпайкой на ПС Хвойная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J44</f>
        <v>19629.27145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K44</f>
        <v>8252.75954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55.35" customHeight="1">
      <c r="A20" s="24" t="inlineStr">
        <is>
          <t>1</t>
        </is>
      </c>
      <c r="B20" s="25" t="inlineStr">
        <is>
          <t>02-31-01</t>
        </is>
      </c>
      <c r="C20" s="25" t="inlineStr">
        <is>
          <t>31 ВЛ 220 Белогорск-т - Завитая с отпайкой на ПС Хвойная. Завитинский р-он Успеновский сельсовет</t>
        </is>
      </c>
      <c r="F20" s="26" t="n">
        <v>631.9932700000001</v>
      </c>
      <c r="G20" s="26" t="n">
        <v>0</v>
      </c>
      <c r="H20" s="26" t="n">
        <v>0</v>
      </c>
      <c r="I20" s="26" t="n">
        <v>0</v>
      </c>
      <c r="J20" s="26" t="n">
        <f>SUM(F20:I20)</f>
        <v>631.99327</v>
      </c>
      <c r="K20" s="26" t="n">
        <v>265.3694</v>
      </c>
      <c r="L20" s="27" t="n"/>
    </row>
    <row r="21" ht="55.35" customHeight="1">
      <c r="A21" s="24" t="inlineStr">
        <is>
          <t>2</t>
        </is>
      </c>
      <c r="B21" s="25" t="inlineStr">
        <is>
          <t>02-31-02</t>
        </is>
      </c>
      <c r="C21" s="25" t="inlineStr">
        <is>
          <t>31 ВЛ 220 Белогорск-т - Завитая с отпайкой на ПС Хвойная. Завитинский р-он Успеновский сельсовет</t>
        </is>
      </c>
      <c r="F21" s="26" t="n">
        <v>58.53782</v>
      </c>
      <c r="G21" s="26" t="n">
        <v>0</v>
      </c>
      <c r="H21" s="26" t="n">
        <v>0</v>
      </c>
      <c r="I21" s="26" t="n">
        <v>0</v>
      </c>
      <c r="J21" s="26" t="n">
        <f>SUM(F21:I21)</f>
        <v>58.53782</v>
      </c>
      <c r="K21" s="26" t="n">
        <v>25.45122</v>
      </c>
      <c r="L21" s="27" t="n"/>
    </row>
    <row r="22" ht="55.35" customHeight="1">
      <c r="A22" s="24" t="inlineStr">
        <is>
          <t>3</t>
        </is>
      </c>
      <c r="B22" s="25" t="inlineStr">
        <is>
          <t>02-31-03</t>
        </is>
      </c>
      <c r="C22" s="25" t="inlineStr">
        <is>
          <t>31 ВЛ 220 Белогорск-т - Завитая с отпайкой на ПС Хвойная. Завитинское уч. л-во Завитинского л-ва</t>
        </is>
      </c>
      <c r="F22" s="26" t="n">
        <v>425.35619</v>
      </c>
      <c r="G22" s="26" t="n">
        <v>0</v>
      </c>
      <c r="H22" s="26" t="n">
        <v>0</v>
      </c>
      <c r="I22" s="26" t="n">
        <v>0</v>
      </c>
      <c r="J22" s="26" t="n">
        <f>SUM(F22:I22)</f>
        <v>425.35619</v>
      </c>
      <c r="K22" s="26" t="n">
        <v>178.7101</v>
      </c>
      <c r="L22" s="27" t="n"/>
    </row>
    <row r="23" ht="55.35" customHeight="1">
      <c r="A23" s="24" t="inlineStr">
        <is>
          <t>4</t>
        </is>
      </c>
      <c r="B23" s="25" t="inlineStr">
        <is>
          <t>02-31-04</t>
        </is>
      </c>
      <c r="C23" s="25" t="inlineStr">
        <is>
          <t>31 ВЛ 220 Белогорск-т - Завитая с отпайкой на ПС Хвойная. Завитинское уч. л-во Завитинского л-ва</t>
        </is>
      </c>
      <c r="F23" s="26" t="n">
        <v>38.716</v>
      </c>
      <c r="G23" s="26" t="n">
        <v>0</v>
      </c>
      <c r="H23" s="26" t="n">
        <v>0</v>
      </c>
      <c r="I23" s="26" t="n">
        <v>0</v>
      </c>
      <c r="J23" s="26" t="n">
        <f>SUM(F23:I23)</f>
        <v>38.716</v>
      </c>
      <c r="K23" s="26" t="n">
        <v>16.83304</v>
      </c>
      <c r="L23" s="27" t="n"/>
    </row>
    <row r="24" ht="55.35" customHeight="1">
      <c r="A24" s="24" t="inlineStr">
        <is>
          <t>5</t>
        </is>
      </c>
      <c r="B24" s="25" t="inlineStr">
        <is>
          <t>02-31-05</t>
        </is>
      </c>
      <c r="C24" s="25" t="inlineStr">
        <is>
          <t>31 ВЛ 220 Белогорск-т - Завитая с отпайкой на ПС Хвойная. Завитинский р-он Белояровский сельсовет</t>
        </is>
      </c>
      <c r="F24" s="26" t="n">
        <v>77.60417</v>
      </c>
      <c r="G24" s="26" t="n">
        <v>0</v>
      </c>
      <c r="H24" s="26" t="n">
        <v>0</v>
      </c>
      <c r="I24" s="26" t="n">
        <v>0</v>
      </c>
      <c r="J24" s="26" t="n">
        <f>SUM(F24:I24)</f>
        <v>77.60417</v>
      </c>
      <c r="K24" s="26" t="n">
        <v>32.49526</v>
      </c>
      <c r="L24" s="27" t="n"/>
    </row>
    <row r="25" ht="55.35" customHeight="1">
      <c r="A25" s="24" t="inlineStr">
        <is>
          <t>6</t>
        </is>
      </c>
      <c r="B25" s="25" t="inlineStr">
        <is>
          <t>02-31-06</t>
        </is>
      </c>
      <c r="C25" s="25" t="inlineStr">
        <is>
          <t>31 ВЛ 220 Белогорск-т - Завитая с отпайкой на ПС Хвойная. Завитинский р-он Белояровский сельсовет</t>
        </is>
      </c>
      <c r="F25" s="26" t="n">
        <v>7.77857</v>
      </c>
      <c r="G25" s="26" t="n">
        <v>0</v>
      </c>
      <c r="H25" s="26" t="n">
        <v>0</v>
      </c>
      <c r="I25" s="26" t="n">
        <v>0</v>
      </c>
      <c r="J25" s="26" t="n">
        <f>SUM(F25:I25)</f>
        <v>7.77857</v>
      </c>
      <c r="K25" s="26" t="n">
        <v>3.38199</v>
      </c>
      <c r="L25" s="27" t="n"/>
    </row>
    <row r="26" ht="55.35" customHeight="1">
      <c r="A26" s="24" t="inlineStr">
        <is>
          <t>7</t>
        </is>
      </c>
      <c r="B26" s="25" t="inlineStr">
        <is>
          <t>02-31-07</t>
        </is>
      </c>
      <c r="C26" s="25" t="inlineStr">
        <is>
          <t>31 ВЛ 220 Белогорск-т - Завитая с отпайкой на ПС Хвойная. Октябрьский р-он Новомихайловский сельсовет</t>
        </is>
      </c>
      <c r="F26" s="38" t="n">
        <v>2024.98189</v>
      </c>
      <c r="G26" s="26" t="n">
        <v>0</v>
      </c>
      <c r="H26" s="26" t="n">
        <v>0</v>
      </c>
      <c r="I26" s="26" t="n">
        <v>0</v>
      </c>
      <c r="J26" s="38" t="n">
        <f>SUM(F26:I26)</f>
        <v>2024.98189</v>
      </c>
      <c r="K26" s="26" t="n">
        <v>847.02059</v>
      </c>
      <c r="L26" s="39" t="n"/>
    </row>
    <row r="27" ht="55.35" customHeight="1">
      <c r="A27" s="24" t="inlineStr">
        <is>
          <t>8</t>
        </is>
      </c>
      <c r="B27" s="25" t="inlineStr">
        <is>
          <t>02-31-08</t>
        </is>
      </c>
      <c r="C27" s="25" t="inlineStr">
        <is>
          <t>31 ВЛ 220 Белогорск-т - Завитая с отпайкой на ПС Хвойная. Октябрьский р-он Новомихайловский сельсовет</t>
        </is>
      </c>
      <c r="F27" s="26" t="n">
        <v>221.88022</v>
      </c>
      <c r="G27" s="26" t="n">
        <v>0</v>
      </c>
      <c r="H27" s="26" t="n">
        <v>0</v>
      </c>
      <c r="I27" s="26" t="n">
        <v>0</v>
      </c>
      <c r="J27" s="26" t="n">
        <f>SUM(F27:I27)</f>
        <v>221.88022</v>
      </c>
      <c r="K27" s="26" t="n">
        <v>96.46966</v>
      </c>
      <c r="L27" s="27" t="n"/>
    </row>
    <row r="28" ht="55.35" customHeight="1">
      <c r="A28" s="24" t="inlineStr">
        <is>
          <t>9</t>
        </is>
      </c>
      <c r="B28" s="25" t="inlineStr">
        <is>
          <t>02-31-09</t>
        </is>
      </c>
      <c r="C28" s="25" t="inlineStr">
        <is>
          <t>31 ВЛ 220 Белогорск-т - Завитая с отпайкой на ПС Хвойная. Октябрьский р-он Восточный сельсовет</t>
        </is>
      </c>
      <c r="F28" s="26" t="n">
        <v>572.57457</v>
      </c>
      <c r="G28" s="26" t="n">
        <v>0</v>
      </c>
      <c r="H28" s="26" t="n">
        <v>0</v>
      </c>
      <c r="I28" s="26" t="n">
        <v>0</v>
      </c>
      <c r="J28" s="26" t="n">
        <f>SUM(F28:I28)</f>
        <v>572.57457</v>
      </c>
      <c r="K28" s="26" t="n">
        <v>239.19986</v>
      </c>
      <c r="L28" s="27" t="n"/>
    </row>
    <row r="29" ht="55.35" customHeight="1">
      <c r="A29" s="24" t="inlineStr">
        <is>
          <t>10</t>
        </is>
      </c>
      <c r="B29" s="25" t="inlineStr">
        <is>
          <t>02-31-10</t>
        </is>
      </c>
      <c r="C29" s="25" t="inlineStr">
        <is>
          <t>31 ВЛ 220 Белогорск-т - Завитая с отпайкой на ПС Хвойная. Октябрьский р-он Восточный сельсовет</t>
        </is>
      </c>
      <c r="F29" s="26" t="n">
        <v>61.34703</v>
      </c>
      <c r="G29" s="26" t="n">
        <v>0</v>
      </c>
      <c r="H29" s="26" t="n">
        <v>0</v>
      </c>
      <c r="I29" s="26" t="n">
        <v>0</v>
      </c>
      <c r="J29" s="26" t="n">
        <f>SUM(F29:I29)</f>
        <v>61.34703</v>
      </c>
      <c r="K29" s="26" t="n">
        <v>26.67262</v>
      </c>
      <c r="L29" s="27" t="n"/>
    </row>
    <row r="30" ht="55.35" customHeight="1">
      <c r="A30" s="24" t="inlineStr">
        <is>
          <t>11</t>
        </is>
      </c>
      <c r="B30" s="25" t="inlineStr">
        <is>
          <t>02-31-11</t>
        </is>
      </c>
      <c r="C30" s="25" t="inlineStr">
        <is>
          <t>31 ВЛ 220 Белогорск-т - Завитая с отпайкой на ПС Хвойная. Октябрьский р-он Екатеринославский сельсовет</t>
        </is>
      </c>
      <c r="F30" s="38" t="n">
        <v>2391.92427</v>
      </c>
      <c r="G30" s="26" t="n">
        <v>0</v>
      </c>
      <c r="H30" s="26" t="n">
        <v>0</v>
      </c>
      <c r="I30" s="26" t="n">
        <v>0</v>
      </c>
      <c r="J30" s="38" t="n">
        <f>SUM(F30:I30)</f>
        <v>2391.92427</v>
      </c>
      <c r="K30" s="26" t="n">
        <v>1001.77592</v>
      </c>
      <c r="L30" s="39" t="n"/>
    </row>
    <row r="31" ht="55.35" customHeight="1">
      <c r="A31" s="24" t="inlineStr">
        <is>
          <t>12</t>
        </is>
      </c>
      <c r="B31" s="25" t="inlineStr">
        <is>
          <t>02-31-12</t>
        </is>
      </c>
      <c r="C31" s="25" t="inlineStr">
        <is>
          <t>31 ВЛ 220 Белогорск-т - Завитая с отпайкой на ПС Хвойная. Октябрьский р-он Екатеринославский сельсовет</t>
        </is>
      </c>
      <c r="F31" s="26" t="n">
        <v>239.37796</v>
      </c>
      <c r="G31" s="26" t="n">
        <v>0</v>
      </c>
      <c r="H31" s="26" t="n">
        <v>0</v>
      </c>
      <c r="I31" s="26" t="n">
        <v>0</v>
      </c>
      <c r="J31" s="26" t="n">
        <f>SUM(F31:I31)</f>
        <v>239.37796</v>
      </c>
      <c r="K31" s="26" t="n">
        <v>104.07737</v>
      </c>
      <c r="L31" s="27" t="n"/>
    </row>
    <row r="32" ht="55.35" customHeight="1">
      <c r="A32" s="24" t="inlineStr">
        <is>
          <t>13</t>
        </is>
      </c>
      <c r="B32" s="25" t="inlineStr">
        <is>
          <t>02-31-13</t>
        </is>
      </c>
      <c r="C32" s="25" t="inlineStr">
        <is>
          <t>31 ВЛ 220 Белогорск-т - Завитая с отпайкой на ПС Хвойная. Октябрьское уч. л-во Завитинского л-ва</t>
        </is>
      </c>
      <c r="F32" s="38" t="n">
        <v>2197.11484</v>
      </c>
      <c r="G32" s="26" t="n">
        <v>0</v>
      </c>
      <c r="H32" s="26" t="n">
        <v>0</v>
      </c>
      <c r="I32" s="26" t="n">
        <v>0</v>
      </c>
      <c r="J32" s="38" t="n">
        <f>SUM(F32:I32)</f>
        <v>2197.11484</v>
      </c>
      <c r="K32" s="26" t="n">
        <v>919.53191</v>
      </c>
      <c r="L32" s="39" t="n"/>
    </row>
    <row r="33" ht="55.35" customHeight="1">
      <c r="A33" s="24" t="inlineStr">
        <is>
          <t>14</t>
        </is>
      </c>
      <c r="B33" s="25" t="inlineStr">
        <is>
          <t>02-31-14</t>
        </is>
      </c>
      <c r="C33" s="25" t="inlineStr">
        <is>
          <t>31 ВЛ 220 Белогорск-т - Завитая с отпайкой на ПС Хвойная. Октябрьское уч. л-во Завитинского л-ва</t>
        </is>
      </c>
      <c r="F33" s="26" t="n">
        <v>231.7534</v>
      </c>
      <c r="G33" s="26" t="n">
        <v>0</v>
      </c>
      <c r="H33" s="26" t="n">
        <v>0</v>
      </c>
      <c r="I33" s="26" t="n">
        <v>0</v>
      </c>
      <c r="J33" s="26" t="n">
        <f>SUM(F33:I33)</f>
        <v>231.7534</v>
      </c>
      <c r="K33" s="26" t="n">
        <v>100.76235</v>
      </c>
      <c r="L33" s="27" t="n"/>
    </row>
    <row r="34" ht="55.35" customHeight="1">
      <c r="A34" s="24" t="inlineStr">
        <is>
          <t>15</t>
        </is>
      </c>
      <c r="B34" s="25" t="inlineStr">
        <is>
          <t>02-31-15</t>
        </is>
      </c>
      <c r="C34" s="25" t="inlineStr">
        <is>
          <t>31 ВЛ 220 Белогорск-т - Завитая с отпайкой на ПС Хвойная. Октябрьский р-он Королинский сельсовет</t>
        </is>
      </c>
      <c r="F34" s="38" t="n">
        <v>3056.98202</v>
      </c>
      <c r="G34" s="26" t="n">
        <v>0</v>
      </c>
      <c r="H34" s="26" t="n">
        <v>0</v>
      </c>
      <c r="I34" s="26" t="n">
        <v>0</v>
      </c>
      <c r="J34" s="38" t="n">
        <f>SUM(F34:I34)</f>
        <v>3056.98202</v>
      </c>
      <c r="K34" s="38" t="n">
        <v>1278.53337</v>
      </c>
      <c r="L34" s="39" t="n"/>
    </row>
    <row r="35" ht="55.35" customHeight="1">
      <c r="A35" s="24" t="inlineStr">
        <is>
          <t>16</t>
        </is>
      </c>
      <c r="B35" s="25" t="inlineStr">
        <is>
          <t>02-31-16</t>
        </is>
      </c>
      <c r="C35" s="25" t="inlineStr">
        <is>
          <t>31 ВЛ 220 Белогорск-т - Завитая с отпайкой на ПС Хвойная. Октябрьский р-он Королинский сельсовет</t>
        </is>
      </c>
      <c r="F35" s="26" t="n">
        <v>317.75071</v>
      </c>
      <c r="G35" s="26" t="n">
        <v>0</v>
      </c>
      <c r="H35" s="26" t="n">
        <v>0</v>
      </c>
      <c r="I35" s="26" t="n">
        <v>0</v>
      </c>
      <c r="J35" s="26" t="n">
        <f>SUM(F35:I35)</f>
        <v>317.75071</v>
      </c>
      <c r="K35" s="26" t="n">
        <v>138.15248</v>
      </c>
      <c r="L35" s="27" t="n"/>
    </row>
    <row r="36" ht="55.35" customHeight="1">
      <c r="A36" s="24" t="inlineStr">
        <is>
          <t>17</t>
        </is>
      </c>
      <c r="B36" s="25" t="inlineStr">
        <is>
          <t>02-31-17</t>
        </is>
      </c>
      <c r="C36" s="25" t="inlineStr">
        <is>
          <t>31 ВЛ 220 Белогорск-т - Завитая с отпайкой на ПС Хвойная.  Ромненский р-он Поздеевский сельсовет</t>
        </is>
      </c>
      <c r="F36" s="38" t="n">
        <v>2890.01717</v>
      </c>
      <c r="G36" s="26" t="n">
        <v>0</v>
      </c>
      <c r="H36" s="26" t="n">
        <v>0</v>
      </c>
      <c r="I36" s="26" t="n">
        <v>0</v>
      </c>
      <c r="J36" s="38" t="n">
        <f>SUM(F36:I36)</f>
        <v>2890.01717</v>
      </c>
      <c r="K36" s="26" t="n">
        <v>1211.81908</v>
      </c>
      <c r="L36" s="39" t="n"/>
    </row>
    <row r="37" ht="55.35" customHeight="1">
      <c r="A37" s="24" t="inlineStr">
        <is>
          <t>18</t>
        </is>
      </c>
      <c r="B37" s="25" t="inlineStr">
        <is>
          <t>02-31-18</t>
        </is>
      </c>
      <c r="C37" s="25" t="inlineStr">
        <is>
          <t>31 ВЛ 220 Белогорск-т - Завитая с отпайкой на ПС Хвойная.  Ромненский р-он Поздеевский сельсовет</t>
        </is>
      </c>
      <c r="F37" s="26" t="n">
        <v>279.63621</v>
      </c>
      <c r="G37" s="26" t="n">
        <v>0</v>
      </c>
      <c r="H37" s="26" t="n">
        <v>0</v>
      </c>
      <c r="I37" s="26" t="n">
        <v>0</v>
      </c>
      <c r="J37" s="26" t="n">
        <f>SUM(F37:I37)</f>
        <v>279.63621</v>
      </c>
      <c r="K37" s="26" t="n">
        <v>121.58096</v>
      </c>
      <c r="L37" s="27" t="n"/>
    </row>
    <row r="38" ht="55.35" customHeight="1">
      <c r="A38" s="24" t="inlineStr">
        <is>
          <t>19</t>
        </is>
      </c>
      <c r="B38" s="25" t="inlineStr">
        <is>
          <t>02-31-19</t>
        </is>
      </c>
      <c r="C38" s="25" t="inlineStr">
        <is>
          <t>31 ВЛ 220 Белогорск-т - Завитая с отпайкой на ПС Хвойная.  Белогорский р-он Возжаевский сельсовет</t>
        </is>
      </c>
      <c r="F38" s="38" t="n">
        <v>3260.06651</v>
      </c>
      <c r="G38" s="26" t="n">
        <v>0</v>
      </c>
      <c r="H38" s="26" t="n">
        <v>0</v>
      </c>
      <c r="I38" s="26" t="n">
        <v>0</v>
      </c>
      <c r="J38" s="38" t="n">
        <f>SUM(F38:I38)</f>
        <v>3260.06651</v>
      </c>
      <c r="K38" s="38" t="n">
        <v>1367.33687</v>
      </c>
      <c r="L38" s="39" t="n"/>
    </row>
    <row r="39" ht="55.35" customHeight="1">
      <c r="A39" s="24" t="inlineStr">
        <is>
          <t>20</t>
        </is>
      </c>
      <c r="B39" s="25" t="inlineStr">
        <is>
          <t>02-31-20</t>
        </is>
      </c>
      <c r="C39" s="25" t="inlineStr">
        <is>
          <t>31 ВЛ 220 Белогорск-т - Завитая с отпайкой на ПС Хвойная.  Белогорский р-он Возжаевский сельсовет</t>
        </is>
      </c>
      <c r="F39" s="26" t="n">
        <v>312.31746</v>
      </c>
      <c r="G39" s="26" t="n">
        <v>0</v>
      </c>
      <c r="H39" s="26" t="n">
        <v>0</v>
      </c>
      <c r="I39" s="26" t="n">
        <v>0</v>
      </c>
      <c r="J39" s="26" t="n">
        <f>SUM(F39:I39)</f>
        <v>312.31746</v>
      </c>
      <c r="K39" s="26" t="n">
        <v>135.7902</v>
      </c>
      <c r="L39" s="27" t="n"/>
    </row>
    <row r="40" ht="42" customHeight="1">
      <c r="A40" s="24" t="inlineStr">
        <is>
          <t>21</t>
        </is>
      </c>
      <c r="B40" s="25" t="inlineStr">
        <is>
          <t>02-31-21</t>
        </is>
      </c>
      <c r="C40" s="25" t="inlineStr">
        <is>
          <t>31 ВЛ 220 Белогорск-т - Завитая с отпайкой на ПС Хвойная.  г. о. Белогорск</t>
        </is>
      </c>
      <c r="F40" s="26" t="n">
        <v>316.23999</v>
      </c>
      <c r="G40" s="26" t="n">
        <v>0</v>
      </c>
      <c r="H40" s="26" t="n">
        <v>0</v>
      </c>
      <c r="I40" s="26" t="n">
        <v>0</v>
      </c>
      <c r="J40" s="26" t="n">
        <f>SUM(F40:I40)</f>
        <v>316.23999</v>
      </c>
      <c r="K40" s="26" t="n">
        <v>135.13391</v>
      </c>
      <c r="L40" s="27" t="n"/>
    </row>
    <row r="41" ht="42" customHeight="1">
      <c r="A41" s="24" t="inlineStr">
        <is>
          <t>22</t>
        </is>
      </c>
      <c r="B41" s="25" t="inlineStr">
        <is>
          <t>02-31-22</t>
        </is>
      </c>
      <c r="C41" s="25" t="inlineStr">
        <is>
          <t>31 ВЛ 220 Белогорск-т - Завитая с отпайкой на ПС Хвойная.  г. о. Белогорск</t>
        </is>
      </c>
      <c r="F41" s="26" t="n">
        <v>15.32118</v>
      </c>
      <c r="G41" s="26" t="n">
        <v>0</v>
      </c>
      <c r="H41" s="26" t="n">
        <v>0</v>
      </c>
      <c r="I41" s="26" t="n">
        <v>0</v>
      </c>
      <c r="J41" s="26" t="n">
        <f>SUM(F41:I41)</f>
        <v>15.32118</v>
      </c>
      <c r="K41" s="26" t="n">
        <v>6.66138</v>
      </c>
      <c r="L41" s="27" t="n"/>
    </row>
    <row r="42" ht="19.7" customHeight="1">
      <c r="A42" s="23" t="inlineStr">
        <is>
          <t>23</t>
        </is>
      </c>
      <c r="B42" s="28" t="inlineStr">
        <is>
          <t>Итого по разделу: Локальные сметы</t>
        </is>
      </c>
      <c r="C42" s="55" t="n"/>
      <c r="D42" s="55" t="n"/>
      <c r="E42" s="87" t="n"/>
      <c r="F42" s="40" t="n">
        <f>SUM(F20:F41)</f>
        <v>19629.27145</v>
      </c>
      <c r="G42" s="29" t="n">
        <f>SUM(G20:G41)</f>
        <v>0</v>
      </c>
      <c r="H42" s="29" t="n">
        <f>SUM(H20:H41)</f>
        <v>0</v>
      </c>
      <c r="I42" s="29" t="n">
        <f>SUM(I20:I41)</f>
        <v>0</v>
      </c>
      <c r="J42" s="40" t="n">
        <f>SUM(J20:J41)</f>
        <v>19629.27145</v>
      </c>
      <c r="K42" s="40" t="n">
        <f>SUM(K20:K41)</f>
        <v>8252.75954</v>
      </c>
      <c r="L42" s="41" t="n"/>
    </row>
    <row r="43" ht="19.7" customHeight="1">
      <c r="A43" s="23" t="inlineStr">
        <is>
          <t>Всего по смете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87" t="n"/>
    </row>
    <row r="44" ht="22.5" customHeight="1">
      <c r="A44" s="23" t="n"/>
      <c r="B44" s="28" t="inlineStr">
        <is>
          <t>Всего по смете</t>
        </is>
      </c>
      <c r="C44" s="55" t="n"/>
      <c r="D44" s="55" t="n"/>
      <c r="E44" s="87" t="n"/>
      <c r="F44" s="40" t="n">
        <f>SUM(F20:F41)</f>
        <v>19629.27145</v>
      </c>
      <c r="G44" s="29" t="n">
        <f>SUM(G20:G41)</f>
        <v>0</v>
      </c>
      <c r="H44" s="29" t="n">
        <f>SUM(H20:H41)</f>
        <v>0</v>
      </c>
      <c r="I44" s="29" t="n">
        <f>SUM(I20:I41)</f>
        <v>0</v>
      </c>
      <c r="J44" s="40" t="n">
        <f>SUM(J20:J41)</f>
        <v>19629.27145</v>
      </c>
      <c r="K44" s="40" t="n">
        <f>SUM(K20:K41)</f>
        <v>8252.75954</v>
      </c>
      <c r="L44" s="41" t="n"/>
    </row>
    <row r="45" ht="19.7" customHeight="1">
      <c r="A45" s="31" t="inlineStr">
        <is>
          <t>Составил</t>
        </is>
      </c>
      <c r="C45" s="32" t="inlineStr">
        <is>
          <t>Григорова И. А.</t>
        </is>
      </c>
      <c r="D45" s="52" t="n"/>
      <c r="E45" s="52" t="n"/>
      <c r="F45" s="52" t="n"/>
      <c r="G45" s="52" t="n"/>
      <c r="H45" s="52" t="n"/>
      <c r="I45" s="52" t="n"/>
      <c r="J45" s="52" t="n"/>
      <c r="K45" s="52" t="n"/>
      <c r="L45" s="52" t="n"/>
    </row>
    <row r="46" ht="19.7" customHeight="1">
      <c r="A46" s="33" t="n"/>
      <c r="B46" s="34" t="n"/>
      <c r="C46" s="35" t="n"/>
    </row>
    <row r="47" ht="19.7" customHeight="1">
      <c r="A47" s="31" t="inlineStr">
        <is>
          <t>Проверил</t>
        </is>
      </c>
      <c r="C47" s="32" t="inlineStr">
        <is>
          <t>Черкасов А. В.</t>
        </is>
      </c>
      <c r="D47" s="52" t="n"/>
      <c r="E47" s="52" t="n"/>
      <c r="F47" s="52" t="n"/>
      <c r="G47" s="52" t="n"/>
      <c r="H47" s="52" t="n"/>
      <c r="I47" s="52" t="n"/>
      <c r="J47" s="52" t="n"/>
      <c r="K47" s="52" t="n"/>
      <c r="L47" s="52" t="n"/>
    </row>
    <row r="48" ht="19.7" customHeight="1">
      <c r="A48" s="36" t="n"/>
      <c r="B48" s="37" t="n"/>
      <c r="C48" s="35" t="n"/>
    </row>
    <row r="49" ht="19.7" customHeight="1"/>
  </sheetData>
  <mergeCells count="61">
    <mergeCell ref="C29:E29"/>
    <mergeCell ref="L13:L14"/>
    <mergeCell ref="C41:E41"/>
    <mergeCell ref="C13:E14"/>
    <mergeCell ref="C31:E31"/>
    <mergeCell ref="C48:L48"/>
    <mergeCell ref="F16:J16"/>
    <mergeCell ref="C22:E22"/>
    <mergeCell ref="C40:E40"/>
    <mergeCell ref="A45:B45"/>
    <mergeCell ref="C7:L7"/>
    <mergeCell ref="A1:E1"/>
    <mergeCell ref="A16:A17"/>
    <mergeCell ref="C21:E21"/>
    <mergeCell ref="A10:D10"/>
    <mergeCell ref="A3:L3"/>
    <mergeCell ref="C36:E36"/>
    <mergeCell ref="C27:E27"/>
    <mergeCell ref="B13:B14"/>
    <mergeCell ref="A8:C8"/>
    <mergeCell ref="C23:E23"/>
    <mergeCell ref="C39:E39"/>
    <mergeCell ref="E10:L10"/>
    <mergeCell ref="A11:D11"/>
    <mergeCell ref="A4:L4"/>
    <mergeCell ref="C32:E32"/>
    <mergeCell ref="C38:E38"/>
    <mergeCell ref="C16:E17"/>
    <mergeCell ref="C28:E28"/>
    <mergeCell ref="C45:L45"/>
    <mergeCell ref="A43:L43"/>
    <mergeCell ref="A2:E2"/>
    <mergeCell ref="A19:L19"/>
    <mergeCell ref="A13:A14"/>
    <mergeCell ref="C37:E37"/>
    <mergeCell ref="A47:B47"/>
    <mergeCell ref="E11:L11"/>
    <mergeCell ref="C18:E18"/>
    <mergeCell ref="A9:C9"/>
    <mergeCell ref="K13:K14"/>
    <mergeCell ref="C30:E30"/>
    <mergeCell ref="C47:L47"/>
    <mergeCell ref="C34:E34"/>
    <mergeCell ref="C15:E15"/>
    <mergeCell ref="F13:J13"/>
    <mergeCell ref="B42:E42"/>
    <mergeCell ref="C24:E24"/>
    <mergeCell ref="D9:K9"/>
    <mergeCell ref="C33:E33"/>
    <mergeCell ref="D8:K8"/>
    <mergeCell ref="A6:C6"/>
    <mergeCell ref="B44:E44"/>
    <mergeCell ref="K16:K17"/>
    <mergeCell ref="C26:E26"/>
    <mergeCell ref="L16:L17"/>
    <mergeCell ref="B16:B17"/>
    <mergeCell ref="C35:E35"/>
    <mergeCell ref="C46:L46"/>
    <mergeCell ref="C20:E20"/>
    <mergeCell ref="D6:L6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93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02-31-01</t>
        </is>
      </c>
    </row>
    <row r="25" ht="19.35" customHeight="1">
      <c r="A25" s="56" t="inlineStr">
        <is>
          <t>31 ВЛ 220 Белогорск-т - Завитая с отпайкой на ПС Хвойная. Завитинский р-он Успеновский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233.6</v>
      </c>
      <c r="M31" s="65" t="n">
        <v>3.28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631.99</v>
      </c>
      <c r="E32" s="72" t="inlineStr">
        <is>
          <t>(</t>
        </is>
      </c>
      <c r="F32" s="71" t="n">
        <v>10.67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387.56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33.03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631.99</v>
      </c>
      <c r="E34" s="72" t="inlineStr">
        <is>
          <t>(</t>
        </is>
      </c>
      <c r="F34" s="78" t="n">
        <v>10.67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59</v>
      </c>
      <c r="H44" s="95" t="n">
        <v>1</v>
      </c>
      <c r="I44" s="95" t="n">
        <v>59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2675.53</v>
      </c>
      <c r="M45" s="101" t="n">
        <v>71.26000000000001</v>
      </c>
      <c r="N45" s="103" t="n">
        <v>190658.27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313.644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2675.53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2675.53</v>
      </c>
      <c r="M48" s="100" t="n"/>
      <c r="N48" s="103" t="n">
        <v>190658.27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2381.22</v>
      </c>
      <c r="M49" s="100" t="n"/>
      <c r="N49" s="113" t="n">
        <v>169685.86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1096.97</v>
      </c>
      <c r="M50" s="100" t="n"/>
      <c r="N50" s="103" t="n">
        <v>78169.89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6153.72</v>
      </c>
      <c r="M51" s="114" t="n"/>
      <c r="N51" s="94" t="n"/>
    </row>
    <row r="52" ht="19.35" customHeight="1">
      <c r="A52" s="90" t="inlineStr">
        <is>
          <t>Пролет 5-21,22-26 (Завитинский р-он гор. Пос. Завитинск 1-5 вырубки нет)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1.07</v>
      </c>
      <c r="H53" s="95" t="n">
        <v>1</v>
      </c>
      <c r="I53" s="116" t="n">
        <v>1.07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62.88</v>
      </c>
      <c r="M54" s="101" t="n">
        <v>71.26000000000001</v>
      </c>
      <c r="N54" s="103" t="n">
        <v>4480.83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6.68964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62.88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62.88</v>
      </c>
      <c r="M57" s="100" t="n"/>
      <c r="N57" s="103" t="n">
        <v>4480.83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55.96</v>
      </c>
      <c r="M58" s="100" t="n"/>
      <c r="N58" s="113" t="n">
        <v>3987.94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25.78</v>
      </c>
      <c r="M59" s="100" t="n"/>
      <c r="N59" s="103" t="n">
        <v>1837.14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144.62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0.54</v>
      </c>
      <c r="H61" s="95" t="n">
        <v>1</v>
      </c>
      <c r="I61" s="116" t="n">
        <v>0.54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61.52</v>
      </c>
      <c r="M62" s="101" t="n">
        <v>71.26000000000001</v>
      </c>
      <c r="N62" s="103" t="n">
        <v>4383.92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6.5448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61.52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61.52</v>
      </c>
      <c r="M65" s="100" t="n"/>
      <c r="N65" s="103" t="n">
        <v>4383.92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54.75</v>
      </c>
      <c r="M66" s="100" t="n"/>
      <c r="N66" s="113" t="n">
        <v>3901.69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25.22</v>
      </c>
      <c r="M67" s="100" t="n"/>
      <c r="N67" s="103" t="n">
        <v>1797.41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141.49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0.19</v>
      </c>
      <c r="H69" s="95" t="n">
        <v>1</v>
      </c>
      <c r="I69" s="116" t="n">
        <v>0.19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28.72</v>
      </c>
      <c r="M70" s="101" t="n">
        <v>71.26000000000001</v>
      </c>
      <c r="N70" s="103" t="n">
        <v>2046.59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3.0552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28.72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28.72</v>
      </c>
      <c r="M73" s="100" t="n"/>
      <c r="N73" s="103" t="n">
        <v>2046.59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25.56</v>
      </c>
      <c r="M74" s="100" t="n"/>
      <c r="N74" s="113" t="n">
        <v>1821.47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11.78</v>
      </c>
      <c r="M75" s="100" t="n"/>
      <c r="N75" s="101" t="n">
        <v>839.1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66.06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1.07</v>
      </c>
      <c r="H77" s="95" t="n">
        <v>1</v>
      </c>
      <c r="I77" s="116" t="n">
        <v>1.07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148.22</v>
      </c>
      <c r="M78" s="101" t="n">
        <v>71.26000000000001</v>
      </c>
      <c r="N78" s="103" t="n">
        <v>10562.16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1" t="n">
        <v>841.5700000000001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147.17</v>
      </c>
      <c r="M80" s="101" t="n">
        <v>71.26000000000001</v>
      </c>
      <c r="N80" s="103" t="n">
        <v>10487.33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7" t="n">
        <v>19.0032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5" t="n">
        <v>10.90116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1" t="n">
        <v>989.79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1" t="n">
        <v>295.39</v>
      </c>
      <c r="M84" s="100" t="n"/>
      <c r="N84" s="103" t="n">
        <v>21049.49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262.9</v>
      </c>
      <c r="M85" s="100" t="n"/>
      <c r="N85" s="113" t="n">
        <v>18734.05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121.11</v>
      </c>
      <c r="M86" s="100" t="n"/>
      <c r="N86" s="103" t="n">
        <v>8630.290000000001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1373.8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1.07</v>
      </c>
      <c r="H88" s="95" t="n">
        <v>1</v>
      </c>
      <c r="I88" s="116" t="n">
        <v>1.07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37.16</v>
      </c>
      <c r="M89" s="101" t="n">
        <v>71.26000000000001</v>
      </c>
      <c r="N89" s="103" t="n">
        <v>2648.02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210.14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36.75</v>
      </c>
      <c r="M91" s="101" t="n">
        <v>71.26000000000001</v>
      </c>
      <c r="N91" s="103" t="n">
        <v>2618.81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5" t="n">
        <v>4.76364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5" t="n">
        <v>2.72208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247.3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73.91</v>
      </c>
      <c r="M95" s="100" t="n"/>
      <c r="N95" s="103" t="n">
        <v>5266.83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65.78</v>
      </c>
      <c r="M96" s="100" t="n"/>
      <c r="N96" s="113" t="n">
        <v>4687.48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30.3</v>
      </c>
      <c r="M97" s="100" t="n"/>
      <c r="N97" s="103" t="n">
        <v>2159.4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6" t="n">
        <v>343.38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0.54</v>
      </c>
      <c r="H99" s="95" t="n">
        <v>1</v>
      </c>
      <c r="I99" s="116" t="n">
        <v>0.54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130.4</v>
      </c>
      <c r="M100" s="101" t="n">
        <v>71.26000000000001</v>
      </c>
      <c r="N100" s="103" t="n">
        <v>9292.299999999999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1" t="n">
        <v>740.38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129.47</v>
      </c>
      <c r="M102" s="101" t="n">
        <v>71.26000000000001</v>
      </c>
      <c r="N102" s="103" t="n">
        <v>9226.030000000001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7" t="n">
        <v>16.7184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7" t="n">
        <v>9.590400000000001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1" t="n">
        <v>870.78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1" t="n">
        <v>259.87</v>
      </c>
      <c r="M106" s="100" t="n"/>
      <c r="N106" s="103" t="n">
        <v>18518.33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231.28</v>
      </c>
      <c r="M107" s="100" t="n"/>
      <c r="N107" s="113" t="n">
        <v>16481.31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106.55</v>
      </c>
      <c r="M108" s="100" t="n"/>
      <c r="N108" s="103" t="n">
        <v>7592.52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1208.61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0.54</v>
      </c>
      <c r="H110" s="95" t="n">
        <v>1</v>
      </c>
      <c r="I110" s="116" t="n">
        <v>0.54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37.8</v>
      </c>
      <c r="M111" s="101" t="n">
        <v>71.26000000000001</v>
      </c>
      <c r="N111" s="103" t="n">
        <v>2693.63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214.11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37.44</v>
      </c>
      <c r="M113" s="101" t="n">
        <v>71.26000000000001</v>
      </c>
      <c r="N113" s="103" t="n">
        <v>2667.97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5" t="n">
        <v>4.84704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5" t="n">
        <v>2.77344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251.91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75.23999999999999</v>
      </c>
      <c r="M117" s="100" t="n"/>
      <c r="N117" s="103" t="n">
        <v>5361.6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66.95999999999999</v>
      </c>
      <c r="M118" s="100" t="n"/>
      <c r="N118" s="113" t="n">
        <v>4771.82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30.85</v>
      </c>
      <c r="M119" s="100" t="n"/>
      <c r="N119" s="103" t="n">
        <v>2198.26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6" t="n">
        <v>349.72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0.19</v>
      </c>
      <c r="H121" s="95" t="n">
        <v>1</v>
      </c>
      <c r="I121" s="116" t="n">
        <v>0.19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74.51000000000001</v>
      </c>
      <c r="M122" s="101" t="n">
        <v>71.26000000000001</v>
      </c>
      <c r="N122" s="103" t="n">
        <v>5309.58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1" t="n">
        <v>422.44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73.87</v>
      </c>
      <c r="M124" s="101" t="n">
        <v>71.26000000000001</v>
      </c>
      <c r="N124" s="103" t="n">
        <v>5263.98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9.5532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0" t="n">
        <v>24</v>
      </c>
      <c r="H126" s="273" t="n">
        <v>1.2</v>
      </c>
      <c r="I126" s="274" t="n">
        <v>5.472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1" t="n">
        <v>496.95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148.38</v>
      </c>
      <c r="M128" s="100" t="n"/>
      <c r="N128" s="103" t="n">
        <v>10573.56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132.06</v>
      </c>
      <c r="M129" s="100" t="n"/>
      <c r="N129" s="113" t="n">
        <v>9410.469999999999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60.84</v>
      </c>
      <c r="M130" s="100" t="n"/>
      <c r="N130" s="103" t="n">
        <v>4335.16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6" t="n">
        <v>689.85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0.19</v>
      </c>
      <c r="H132" s="95" t="n">
        <v>1</v>
      </c>
      <c r="I132" s="116" t="n">
        <v>0.19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21.34</v>
      </c>
      <c r="M133" s="101" t="n">
        <v>71.26000000000001</v>
      </c>
      <c r="N133" s="103" t="n">
        <v>1520.69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121.1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21.18</v>
      </c>
      <c r="M135" s="101" t="n">
        <v>71.26000000000001</v>
      </c>
      <c r="N135" s="103" t="n">
        <v>1509.29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0" t="n">
        <v>12</v>
      </c>
      <c r="H136" s="273" t="n">
        <v>1.2</v>
      </c>
      <c r="I136" s="274" t="n">
        <v>2.736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1.56864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142.44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42.52</v>
      </c>
      <c r="M139" s="100" t="n"/>
      <c r="N139" s="103" t="n">
        <v>3029.98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37.84</v>
      </c>
      <c r="M140" s="100" t="n"/>
      <c r="N140" s="113" t="n">
        <v>2696.68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17.43</v>
      </c>
      <c r="M141" s="100" t="n"/>
      <c r="N141" s="103" t="n">
        <v>1242.29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197.71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10668.96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5827.82</v>
      </c>
      <c r="M144" s="129" t="n"/>
      <c r="N144" s="128" t="n">
        <v>287013.04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3278.08</v>
      </c>
      <c r="M146" s="129" t="n"/>
      <c r="N146" s="128" t="n">
        <v>233595.99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2549.74</v>
      </c>
      <c r="M147" s="129" t="n"/>
      <c r="N147" s="128" t="n">
        <v>53417.05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2549.74</v>
      </c>
      <c r="M149" s="129" t="n"/>
      <c r="N149" s="128" t="n">
        <v>53417.05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445.88</v>
      </c>
      <c r="M151" s="129" t="n"/>
      <c r="N151" s="128" t="n">
        <v>31773.41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3723.96</v>
      </c>
      <c r="M152" s="129" t="n"/>
      <c r="N152" s="128" t="n">
        <v>265369.4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3314.31</v>
      </c>
      <c r="M153" s="129" t="n"/>
      <c r="N153" s="128" t="n">
        <v>236178.77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1526.83</v>
      </c>
      <c r="M154" s="129" t="n"/>
      <c r="N154" s="128" t="n">
        <v>108801.46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10668.96</v>
      </c>
      <c r="M155" s="134" t="n"/>
      <c r="N155" s="123" t="n">
        <v>631993.27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387.55512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33.02772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10668.96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10668.96</v>
      </c>
      <c r="M161" s="129" t="n"/>
      <c r="N161" s="128" t="n">
        <v>631993.27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5827.82</v>
      </c>
      <c r="M163" s="129" t="n"/>
      <c r="N163" s="128" t="n">
        <v>287013.04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3278.08</v>
      </c>
      <c r="M165" s="129" t="n"/>
      <c r="N165" s="128" t="n">
        <v>233595.99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2549.74</v>
      </c>
      <c r="M166" s="129" t="n"/>
      <c r="N166" s="128" t="n">
        <v>53417.05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2549.74</v>
      </c>
      <c r="M167" s="129" t="n"/>
      <c r="N167" s="128" t="n">
        <v>53417.05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445.88</v>
      </c>
      <c r="M168" s="129" t="n"/>
      <c r="N168" s="128" t="n">
        <v>31773.41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3723.96</v>
      </c>
      <c r="M169" s="129" t="n"/>
      <c r="N169" s="128" t="n">
        <v>265369.4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3314.31</v>
      </c>
      <c r="M170" s="129" t="n"/>
      <c r="N170" s="128" t="n">
        <v>236178.77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1526.83</v>
      </c>
      <c r="M171" s="129" t="n"/>
      <c r="N171" s="128" t="n">
        <v>108801.46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10668.96</v>
      </c>
      <c r="M172" s="124" t="n"/>
      <c r="N172" s="123" t="n">
        <v>631993.27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5827.82</v>
      </c>
      <c r="M173" s="129" t="n"/>
      <c r="N173" s="128" t="n">
        <v>287013.04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3278.08</v>
      </c>
      <c r="M175" s="129" t="n"/>
      <c r="N175" s="128" t="n">
        <v>233595.99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2549.74</v>
      </c>
      <c r="M176" s="129" t="n"/>
      <c r="N176" s="128" t="n">
        <v>53417.05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2549.74</v>
      </c>
      <c r="M177" s="129" t="n"/>
      <c r="N177" s="128" t="n">
        <v>53417.05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445.88</v>
      </c>
      <c r="M178" s="129" t="n"/>
      <c r="N178" s="128" t="n">
        <v>31773.41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3723.96</v>
      </c>
      <c r="M179" s="129" t="n"/>
      <c r="N179" s="128" t="n">
        <v>265369.4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3314.31</v>
      </c>
      <c r="M180" s="129" t="n"/>
      <c r="N180" s="128" t="n">
        <v>236178.77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1526.83</v>
      </c>
      <c r="M181" s="129" t="n"/>
      <c r="N181" s="128" t="n">
        <v>108801.46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387.55512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33.02772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02-31-02</t>
        </is>
      </c>
    </row>
    <row r="25" ht="19.35" customHeight="1">
      <c r="A25" s="56" t="inlineStr">
        <is>
          <t>31 ВЛ 220 Белогорск-т - Завитая с отпайкой на ПС Хвойная. Завитинский р-он Успеновский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25.45</v>
      </c>
      <c r="M31" s="65" t="n">
        <v>0.36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58.54</v>
      </c>
      <c r="E32" s="72" t="inlineStr">
        <is>
          <t>(</t>
        </is>
      </c>
      <c r="F32" s="71" t="n">
        <v>0.82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42.62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58.54</v>
      </c>
      <c r="E34" s="72" t="inlineStr">
        <is>
          <t>(</t>
        </is>
      </c>
      <c r="F34" s="78" t="n">
        <v>0.82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5-21,22-26 (Завитинский р-он гор. Пос. Завитинск 1-5 вырубки нет)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1.07</v>
      </c>
      <c r="H44" s="95" t="n">
        <v>1</v>
      </c>
      <c r="I44" s="116" t="n">
        <v>1.07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115.34</v>
      </c>
      <c r="M46" s="101" t="n">
        <v>71.26000000000001</v>
      </c>
      <c r="N46" s="103" t="n">
        <v>8219.129999999999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5" t="n">
        <v>13.76448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115.34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115.34</v>
      </c>
      <c r="M49" s="100" t="n"/>
      <c r="N49" s="103" t="n">
        <v>8219.129999999999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102.65</v>
      </c>
      <c r="M50" s="100" t="n"/>
      <c r="N50" s="113" t="n">
        <v>7315.03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47.29</v>
      </c>
      <c r="M51" s="100" t="n"/>
      <c r="N51" s="103" t="n">
        <v>3369.84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265.28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0.54</v>
      </c>
      <c r="H53" s="95" t="n">
        <v>1</v>
      </c>
      <c r="I53" s="116" t="n">
        <v>0.54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167.69</v>
      </c>
      <c r="M55" s="101" t="n">
        <v>71.26000000000001</v>
      </c>
      <c r="N55" s="103" t="n">
        <v>11949.59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5" t="n">
        <v>20.01024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167.69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167.69</v>
      </c>
      <c r="M58" s="100" t="n"/>
      <c r="N58" s="103" t="n">
        <v>11949.59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149.24</v>
      </c>
      <c r="M59" s="100" t="n"/>
      <c r="N59" s="113" t="n">
        <v>10635.14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68.75</v>
      </c>
      <c r="M60" s="100" t="n"/>
      <c r="N60" s="103" t="n">
        <v>4899.33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385.68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0.19</v>
      </c>
      <c r="H62" s="95" t="n">
        <v>1</v>
      </c>
      <c r="I62" s="116" t="n">
        <v>0.19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74.13</v>
      </c>
      <c r="M64" s="101" t="n">
        <v>71.26000000000001</v>
      </c>
      <c r="N64" s="103" t="n">
        <v>5282.5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7" t="n">
        <v>8.846399999999999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74.13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74.13</v>
      </c>
      <c r="M67" s="100" t="n"/>
      <c r="N67" s="103" t="n">
        <v>5282.5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65.98</v>
      </c>
      <c r="M68" s="100" t="n"/>
      <c r="N68" s="113" t="n">
        <v>4701.43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30.39</v>
      </c>
      <c r="M69" s="100" t="n"/>
      <c r="N69" s="103" t="n">
        <v>2165.83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170.5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821.46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357.16</v>
      </c>
      <c r="M72" s="129" t="n"/>
      <c r="N72" s="128" t="n">
        <v>25451.22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357.16</v>
      </c>
      <c r="M74" s="129" t="n"/>
      <c r="N74" s="128" t="n">
        <v>25451.22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357.16</v>
      </c>
      <c r="M80" s="129" t="n"/>
      <c r="N80" s="128" t="n">
        <v>25451.22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317.87</v>
      </c>
      <c r="M81" s="129" t="n"/>
      <c r="N81" s="128" t="n">
        <v>22651.6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146.43</v>
      </c>
      <c r="M82" s="129" t="n"/>
      <c r="N82" s="128" t="n">
        <v>10435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821.46</v>
      </c>
      <c r="M83" s="134" t="n"/>
      <c r="N83" s="123" t="n">
        <v>58537.82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42.62112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821.46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821.46</v>
      </c>
      <c r="M89" s="129" t="n"/>
      <c r="N89" s="128" t="n">
        <v>58537.82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357.16</v>
      </c>
      <c r="M91" s="129" t="n"/>
      <c r="N91" s="128" t="n">
        <v>25451.22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357.16</v>
      </c>
      <c r="M93" s="129" t="n"/>
      <c r="N93" s="128" t="n">
        <v>25451.22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357.16</v>
      </c>
      <c r="M97" s="129" t="n"/>
      <c r="N97" s="128" t="n">
        <v>25451.22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317.87</v>
      </c>
      <c r="M98" s="129" t="n"/>
      <c r="N98" s="128" t="n">
        <v>22651.6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146.43</v>
      </c>
      <c r="M99" s="129" t="n"/>
      <c r="N99" s="128" t="n">
        <v>10435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821.46</v>
      </c>
      <c r="M100" s="124" t="n"/>
      <c r="N100" s="123" t="n">
        <v>58537.82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357.16</v>
      </c>
      <c r="M101" s="129" t="n"/>
      <c r="N101" s="128" t="n">
        <v>25451.22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357.16</v>
      </c>
      <c r="M103" s="129" t="n"/>
      <c r="N103" s="128" t="n">
        <v>25451.22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357.16</v>
      </c>
      <c r="M107" s="129" t="n"/>
      <c r="N107" s="128" t="n">
        <v>25451.22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317.87</v>
      </c>
      <c r="M108" s="129" t="n"/>
      <c r="N108" s="128" t="n">
        <v>22651.6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146.43</v>
      </c>
      <c r="M109" s="129" t="n"/>
      <c r="N109" s="128" t="n">
        <v>10435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42.62112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02-31-03</t>
        </is>
      </c>
    </row>
    <row r="25" ht="19.35" customHeight="1">
      <c r="A25" s="56" t="inlineStr">
        <is>
          <t>31 ВЛ 220 Белогорск-т - Завитая с отпайкой на ПС Хвойная. Завитинское уч. л-во Завитинского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157.68</v>
      </c>
      <c r="M31" s="65" t="n">
        <v>2.21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425.36</v>
      </c>
      <c r="E32" s="72" t="inlineStr">
        <is>
          <t>(</t>
        </is>
      </c>
      <c r="F32" s="71" t="n">
        <v>7.16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261.57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21.86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425.36</v>
      </c>
      <c r="E34" s="72" t="inlineStr">
        <is>
          <t>(</t>
        </is>
      </c>
      <c r="F34" s="78" t="n">
        <v>7.16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40</v>
      </c>
      <c r="H44" s="95" t="n">
        <v>1</v>
      </c>
      <c r="I44" s="95" t="n">
        <v>40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1813.92</v>
      </c>
      <c r="M45" s="101" t="n">
        <v>71.26000000000001</v>
      </c>
      <c r="N45" s="103" t="n">
        <v>129259.94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101" t="n">
        <v>212.64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1813.92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1813.92</v>
      </c>
      <c r="M48" s="100" t="n"/>
      <c r="N48" s="103" t="n">
        <v>129259.94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1614.39</v>
      </c>
      <c r="M49" s="100" t="n"/>
      <c r="N49" s="113" t="n">
        <v>115041.35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743.71</v>
      </c>
      <c r="M50" s="100" t="n"/>
      <c r="N50" s="103" t="n">
        <v>52996.58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4172.02</v>
      </c>
      <c r="M51" s="114" t="n"/>
      <c r="N51" s="94" t="n"/>
    </row>
    <row r="52" ht="19.35" customHeight="1">
      <c r="A52" s="90" t="inlineStr">
        <is>
          <t>Пролет 21-22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0.72</v>
      </c>
      <c r="H53" s="95" t="n">
        <v>1</v>
      </c>
      <c r="I53" s="116" t="n">
        <v>0.72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42.31</v>
      </c>
      <c r="M54" s="101" t="n">
        <v>71.26000000000001</v>
      </c>
      <c r="N54" s="103" t="n">
        <v>3015.01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4.50144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42.31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42.31</v>
      </c>
      <c r="M57" s="100" t="n"/>
      <c r="N57" s="103" t="n">
        <v>3015.01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37.66</v>
      </c>
      <c r="M58" s="100" t="n"/>
      <c r="N58" s="113" t="n">
        <v>2683.36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17.35</v>
      </c>
      <c r="M59" s="100" t="n"/>
      <c r="N59" s="103" t="n">
        <v>1236.15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97.31999999999999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0.36</v>
      </c>
      <c r="H61" s="95" t="n">
        <v>1</v>
      </c>
      <c r="I61" s="116" t="n">
        <v>0.36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41.01</v>
      </c>
      <c r="M62" s="101" t="n">
        <v>71.26000000000001</v>
      </c>
      <c r="N62" s="103" t="n">
        <v>2922.37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4.3632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41.01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41.01</v>
      </c>
      <c r="M65" s="100" t="n"/>
      <c r="N65" s="103" t="n">
        <v>2922.37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36.5</v>
      </c>
      <c r="M66" s="100" t="n"/>
      <c r="N66" s="113" t="n">
        <v>2600.91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16.81</v>
      </c>
      <c r="M67" s="100" t="n"/>
      <c r="N67" s="103" t="n">
        <v>1198.17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94.31999999999999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0.12</v>
      </c>
      <c r="H69" s="95" t="n">
        <v>1</v>
      </c>
      <c r="I69" s="116" t="n">
        <v>0.12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18.14</v>
      </c>
      <c r="M70" s="101" t="n">
        <v>71.26000000000001</v>
      </c>
      <c r="N70" s="103" t="n">
        <v>1292.66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1.9296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18.14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18.14</v>
      </c>
      <c r="M73" s="100" t="n"/>
      <c r="N73" s="103" t="n">
        <v>1292.66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16.14</v>
      </c>
      <c r="M74" s="100" t="n"/>
      <c r="N74" s="113" t="n">
        <v>1150.47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7.44</v>
      </c>
      <c r="M75" s="100" t="n"/>
      <c r="N75" s="101" t="n">
        <v>529.99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41.72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0.72</v>
      </c>
      <c r="H77" s="95" t="n">
        <v>1</v>
      </c>
      <c r="I77" s="116" t="n">
        <v>0.72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99.73999999999999</v>
      </c>
      <c r="M78" s="101" t="n">
        <v>71.26000000000001</v>
      </c>
      <c r="N78" s="103" t="n">
        <v>7107.47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1" t="n">
        <v>566.29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99.03</v>
      </c>
      <c r="M80" s="101" t="n">
        <v>71.26000000000001</v>
      </c>
      <c r="N80" s="103" t="n">
        <v>7056.88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7" t="n">
        <v>12.7872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5" t="n">
        <v>7.33536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1" t="n">
        <v>666.03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1" t="n">
        <v>198.77</v>
      </c>
      <c r="M84" s="100" t="n"/>
      <c r="N84" s="103" t="n">
        <v>14164.35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176.91</v>
      </c>
      <c r="M85" s="100" t="n"/>
      <c r="N85" s="113" t="n">
        <v>12606.27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81.5</v>
      </c>
      <c r="M86" s="100" t="n"/>
      <c r="N86" s="103" t="n">
        <v>5807.38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6" t="n">
        <v>924.4400000000001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0.72</v>
      </c>
      <c r="H88" s="95" t="n">
        <v>1</v>
      </c>
      <c r="I88" s="116" t="n">
        <v>0.72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25</v>
      </c>
      <c r="M89" s="101" t="n">
        <v>71.26000000000001</v>
      </c>
      <c r="N89" s="103" t="n">
        <v>1781.5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141.4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24.73</v>
      </c>
      <c r="M91" s="101" t="n">
        <v>71.26000000000001</v>
      </c>
      <c r="N91" s="103" t="n">
        <v>1762.26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5" t="n">
        <v>3.20544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5" t="n">
        <v>1.83168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166.4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49.73</v>
      </c>
      <c r="M95" s="100" t="n"/>
      <c r="N95" s="103" t="n">
        <v>3543.76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44.26</v>
      </c>
      <c r="M96" s="100" t="n"/>
      <c r="N96" s="113" t="n">
        <v>3153.95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20.39</v>
      </c>
      <c r="M97" s="100" t="n"/>
      <c r="N97" s="103" t="n">
        <v>1452.94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6" t="n">
        <v>231.05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0.36</v>
      </c>
      <c r="H99" s="95" t="n">
        <v>1</v>
      </c>
      <c r="I99" s="116" t="n">
        <v>0.36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86.94</v>
      </c>
      <c r="M100" s="101" t="n">
        <v>71.26000000000001</v>
      </c>
      <c r="N100" s="103" t="n">
        <v>6195.34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1" t="n">
        <v>493.59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86.31</v>
      </c>
      <c r="M102" s="101" t="n">
        <v>71.26000000000001</v>
      </c>
      <c r="N102" s="103" t="n">
        <v>6150.45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7" t="n">
        <v>11.1456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7" t="n">
        <v>6.3936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1" t="n">
        <v>580.53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1" t="n">
        <v>173.25</v>
      </c>
      <c r="M106" s="100" t="n"/>
      <c r="N106" s="103" t="n">
        <v>12345.79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154.19</v>
      </c>
      <c r="M107" s="100" t="n"/>
      <c r="N107" s="113" t="n">
        <v>10987.75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71.03</v>
      </c>
      <c r="M108" s="100" t="n"/>
      <c r="N108" s="103" t="n">
        <v>5061.77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6" t="n">
        <v>805.75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0.36</v>
      </c>
      <c r="H110" s="95" t="n">
        <v>1</v>
      </c>
      <c r="I110" s="116" t="n">
        <v>0.36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25.2</v>
      </c>
      <c r="M111" s="101" t="n">
        <v>71.26000000000001</v>
      </c>
      <c r="N111" s="103" t="n">
        <v>1795.75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142.74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24.96</v>
      </c>
      <c r="M113" s="101" t="n">
        <v>71.26000000000001</v>
      </c>
      <c r="N113" s="103" t="n">
        <v>1778.65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5" t="n">
        <v>3.23136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5" t="n">
        <v>1.84896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167.94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50.16</v>
      </c>
      <c r="M117" s="100" t="n"/>
      <c r="N117" s="103" t="n">
        <v>3574.4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44.64</v>
      </c>
      <c r="M118" s="100" t="n"/>
      <c r="N118" s="113" t="n">
        <v>3181.22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20.57</v>
      </c>
      <c r="M119" s="100" t="n"/>
      <c r="N119" s="103" t="n">
        <v>1465.5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6" t="n">
        <v>233.15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0.12</v>
      </c>
      <c r="H121" s="95" t="n">
        <v>1</v>
      </c>
      <c r="I121" s="116" t="n">
        <v>0.12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47.06</v>
      </c>
      <c r="M122" s="101" t="n">
        <v>71.26000000000001</v>
      </c>
      <c r="N122" s="103" t="n">
        <v>3353.5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1" t="n">
        <v>266.8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46.66</v>
      </c>
      <c r="M124" s="101" t="n">
        <v>71.26000000000001</v>
      </c>
      <c r="N124" s="103" t="n">
        <v>3324.99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6.0336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0" t="n">
        <v>24</v>
      </c>
      <c r="H126" s="273" t="n">
        <v>1.2</v>
      </c>
      <c r="I126" s="274" t="n">
        <v>3.456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1" t="n">
        <v>313.86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93.72</v>
      </c>
      <c r="M128" s="100" t="n"/>
      <c r="N128" s="103" t="n">
        <v>6678.49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83.41</v>
      </c>
      <c r="M129" s="100" t="n"/>
      <c r="N129" s="113" t="n">
        <v>5943.86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38.43</v>
      </c>
      <c r="M130" s="100" t="n"/>
      <c r="N130" s="103" t="n">
        <v>2738.18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6" t="n">
        <v>435.7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0.12</v>
      </c>
      <c r="H132" s="95" t="n">
        <v>1</v>
      </c>
      <c r="I132" s="116" t="n">
        <v>0.12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13.48</v>
      </c>
      <c r="M133" s="101" t="n">
        <v>71.26000000000001</v>
      </c>
      <c r="N133" s="101" t="n">
        <v>960.58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76.48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13.37</v>
      </c>
      <c r="M135" s="101" t="n">
        <v>71.26000000000001</v>
      </c>
      <c r="N135" s="101" t="n">
        <v>952.75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0" t="n">
        <v>12</v>
      </c>
      <c r="H136" s="273" t="n">
        <v>1.2</v>
      </c>
      <c r="I136" s="274" t="n">
        <v>1.728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0.99072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89.95999999999999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26.85</v>
      </c>
      <c r="M139" s="100" t="n"/>
      <c r="N139" s="103" t="n">
        <v>1913.33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23.9</v>
      </c>
      <c r="M140" s="100" t="n"/>
      <c r="N140" s="113" t="n">
        <v>1702.86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11.01</v>
      </c>
      <c r="M141" s="100" t="n"/>
      <c r="N141" s="101" t="n">
        <v>784.47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124.87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7160.34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3900.1</v>
      </c>
      <c r="M144" s="129" t="n"/>
      <c r="N144" s="128" t="n">
        <v>193033.06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2212.8</v>
      </c>
      <c r="M146" s="129" t="n"/>
      <c r="N146" s="128" t="n">
        <v>157684.12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1687.3</v>
      </c>
      <c r="M147" s="129" t="n"/>
      <c r="N147" s="128" t="n">
        <v>35348.94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1687.3</v>
      </c>
      <c r="M149" s="129" t="n"/>
      <c r="N149" s="128" t="n">
        <v>35348.94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295.06</v>
      </c>
      <c r="M151" s="129" t="n"/>
      <c r="N151" s="128" t="n">
        <v>21025.98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2507.86</v>
      </c>
      <c r="M152" s="129" t="n"/>
      <c r="N152" s="128" t="n">
        <v>178710.1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2232</v>
      </c>
      <c r="M153" s="129" t="n"/>
      <c r="N153" s="128" t="n">
        <v>159052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1028.24</v>
      </c>
      <c r="M154" s="129" t="n"/>
      <c r="N154" s="128" t="n">
        <v>73271.13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7160.34</v>
      </c>
      <c r="M155" s="134" t="n"/>
      <c r="N155" s="123" t="n">
        <v>425356.19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261.56544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21.85632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7160.34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7160.34</v>
      </c>
      <c r="M161" s="129" t="n"/>
      <c r="N161" s="128" t="n">
        <v>425356.19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3900.1</v>
      </c>
      <c r="M163" s="129" t="n"/>
      <c r="N163" s="128" t="n">
        <v>193033.06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2212.8</v>
      </c>
      <c r="M165" s="129" t="n"/>
      <c r="N165" s="128" t="n">
        <v>157684.12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1687.3</v>
      </c>
      <c r="M166" s="129" t="n"/>
      <c r="N166" s="128" t="n">
        <v>35348.94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1687.3</v>
      </c>
      <c r="M167" s="129" t="n"/>
      <c r="N167" s="128" t="n">
        <v>35348.94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295.06</v>
      </c>
      <c r="M168" s="129" t="n"/>
      <c r="N168" s="128" t="n">
        <v>21025.98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2507.86</v>
      </c>
      <c r="M169" s="129" t="n"/>
      <c r="N169" s="128" t="n">
        <v>178710.1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2232</v>
      </c>
      <c r="M170" s="129" t="n"/>
      <c r="N170" s="128" t="n">
        <v>159052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1028.24</v>
      </c>
      <c r="M171" s="129" t="n"/>
      <c r="N171" s="128" t="n">
        <v>73271.13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7160.34</v>
      </c>
      <c r="M172" s="124" t="n"/>
      <c r="N172" s="123" t="n">
        <v>425356.19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3900.1</v>
      </c>
      <c r="M173" s="129" t="n"/>
      <c r="N173" s="128" t="n">
        <v>193033.06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2212.8</v>
      </c>
      <c r="M175" s="129" t="n"/>
      <c r="N175" s="128" t="n">
        <v>157684.12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1687.3</v>
      </c>
      <c r="M176" s="129" t="n"/>
      <c r="N176" s="128" t="n">
        <v>35348.94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1687.3</v>
      </c>
      <c r="M177" s="129" t="n"/>
      <c r="N177" s="128" t="n">
        <v>35348.94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295.06</v>
      </c>
      <c r="M178" s="129" t="n"/>
      <c r="N178" s="128" t="n">
        <v>21025.98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2507.86</v>
      </c>
      <c r="M179" s="129" t="n"/>
      <c r="N179" s="128" t="n">
        <v>178710.1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2232</v>
      </c>
      <c r="M180" s="129" t="n"/>
      <c r="N180" s="128" t="n">
        <v>159052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1028.24</v>
      </c>
      <c r="M181" s="129" t="n"/>
      <c r="N181" s="128" t="n">
        <v>73271.13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261.56544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21.85632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02-31-04</t>
        </is>
      </c>
    </row>
    <row r="25" ht="19.35" customHeight="1">
      <c r="A25" s="56" t="inlineStr">
        <is>
          <t>31 ВЛ 220 Белогорск-т - Завитая с отпайкой на ПС Хвойная. Завитинское уч. л-во Завитинского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16.83</v>
      </c>
      <c r="M31" s="65" t="n">
        <v>0.24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38.72</v>
      </c>
      <c r="E32" s="72" t="inlineStr">
        <is>
          <t>(</t>
        </is>
      </c>
      <c r="F32" s="71" t="n">
        <v>0.54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28.19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38.72</v>
      </c>
      <c r="E34" s="72" t="inlineStr">
        <is>
          <t>(</t>
        </is>
      </c>
      <c r="F34" s="78" t="n">
        <v>0.54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21-22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0.72</v>
      </c>
      <c r="H44" s="95" t="n">
        <v>1</v>
      </c>
      <c r="I44" s="116" t="n">
        <v>0.72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77.61</v>
      </c>
      <c r="M46" s="101" t="n">
        <v>71.26000000000001</v>
      </c>
      <c r="N46" s="103" t="n">
        <v>5530.49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5" t="n">
        <v>9.262079999999999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77.61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77.61</v>
      </c>
      <c r="M49" s="100" t="n"/>
      <c r="N49" s="103" t="n">
        <v>5530.49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69.06999999999999</v>
      </c>
      <c r="M50" s="100" t="n"/>
      <c r="N50" s="113" t="n">
        <v>4922.14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31.82</v>
      </c>
      <c r="M51" s="100" t="n"/>
      <c r="N51" s="103" t="n">
        <v>2267.5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178.5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0.36</v>
      </c>
      <c r="H53" s="95" t="n">
        <v>1</v>
      </c>
      <c r="I53" s="116" t="n">
        <v>0.36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111.79</v>
      </c>
      <c r="M55" s="101" t="n">
        <v>71.26000000000001</v>
      </c>
      <c r="N55" s="103" t="n">
        <v>7966.16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5" t="n">
        <v>13.34016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111.79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111.79</v>
      </c>
      <c r="M58" s="100" t="n"/>
      <c r="N58" s="103" t="n">
        <v>7966.16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99.48999999999999</v>
      </c>
      <c r="M59" s="100" t="n"/>
      <c r="N59" s="113" t="n">
        <v>7089.88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45.83</v>
      </c>
      <c r="M60" s="100" t="n"/>
      <c r="N60" s="103" t="n">
        <v>3266.13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257.11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0.12</v>
      </c>
      <c r="H62" s="95" t="n">
        <v>1</v>
      </c>
      <c r="I62" s="116" t="n">
        <v>0.12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46.82</v>
      </c>
      <c r="M64" s="101" t="n">
        <v>71.26000000000001</v>
      </c>
      <c r="N64" s="103" t="n">
        <v>3336.39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7" t="n">
        <v>5.5872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46.82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46.82</v>
      </c>
      <c r="M67" s="100" t="n"/>
      <c r="N67" s="103" t="n">
        <v>3336.39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41.67</v>
      </c>
      <c r="M68" s="100" t="n"/>
      <c r="N68" s="113" t="n">
        <v>2969.39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19.2</v>
      </c>
      <c r="M69" s="100" t="n"/>
      <c r="N69" s="103" t="n">
        <v>1367.92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107.69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543.3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236.22</v>
      </c>
      <c r="M72" s="129" t="n"/>
      <c r="N72" s="128" t="n">
        <v>16833.04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236.22</v>
      </c>
      <c r="M74" s="129" t="n"/>
      <c r="N74" s="128" t="n">
        <v>16833.04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236.22</v>
      </c>
      <c r="M80" s="129" t="n"/>
      <c r="N80" s="128" t="n">
        <v>16833.04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210.23</v>
      </c>
      <c r="M81" s="129" t="n"/>
      <c r="N81" s="128" t="n">
        <v>14981.41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96.84999999999999</v>
      </c>
      <c r="M82" s="129" t="n"/>
      <c r="N82" s="128" t="n">
        <v>6901.55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543.3</v>
      </c>
      <c r="M83" s="134" t="n"/>
      <c r="N83" s="123" t="n">
        <v>38716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28.18944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543.3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543.3</v>
      </c>
      <c r="M89" s="129" t="n"/>
      <c r="N89" s="128" t="n">
        <v>38716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236.22</v>
      </c>
      <c r="M91" s="129" t="n"/>
      <c r="N91" s="128" t="n">
        <v>16833.04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236.22</v>
      </c>
      <c r="M93" s="129" t="n"/>
      <c r="N93" s="128" t="n">
        <v>16833.04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236.22</v>
      </c>
      <c r="M97" s="129" t="n"/>
      <c r="N97" s="128" t="n">
        <v>16833.04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210.23</v>
      </c>
      <c r="M98" s="129" t="n"/>
      <c r="N98" s="128" t="n">
        <v>14981.41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96.84999999999999</v>
      </c>
      <c r="M99" s="129" t="n"/>
      <c r="N99" s="128" t="n">
        <v>6901.55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543.3</v>
      </c>
      <c r="M100" s="124" t="n"/>
      <c r="N100" s="123" t="n">
        <v>38716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236.22</v>
      </c>
      <c r="M101" s="129" t="n"/>
      <c r="N101" s="128" t="n">
        <v>16833.04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236.22</v>
      </c>
      <c r="M103" s="129" t="n"/>
      <c r="N103" s="128" t="n">
        <v>16833.04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236.22</v>
      </c>
      <c r="M107" s="129" t="n"/>
      <c r="N107" s="128" t="n">
        <v>16833.04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210.23</v>
      </c>
      <c r="M108" s="129" t="n"/>
      <c r="N108" s="128" t="n">
        <v>14981.41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96.84999999999999</v>
      </c>
      <c r="M109" s="129" t="n"/>
      <c r="N109" s="128" t="n">
        <v>6901.55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28.18944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02-31-05</t>
        </is>
      </c>
    </row>
    <row r="25" ht="19.35" customHeight="1">
      <c r="A25" s="56" t="inlineStr">
        <is>
          <t>31 ВЛ 220 Белогорск-т - Завитая с отпайкой на ПС Хвойная. Завитинский р-он Белояровский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28.29</v>
      </c>
      <c r="M31" s="65" t="n">
        <v>0.4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77.59999999999999</v>
      </c>
      <c r="E32" s="72" t="inlineStr">
        <is>
          <t>(</t>
        </is>
      </c>
      <c r="F32" s="71" t="n">
        <v>1.33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46.98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4.37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77.59999999999999</v>
      </c>
      <c r="E34" s="72" t="inlineStr">
        <is>
          <t>(</t>
        </is>
      </c>
      <c r="F34" s="78" t="n">
        <v>1.33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7</v>
      </c>
      <c r="H44" s="95" t="n">
        <v>1</v>
      </c>
      <c r="I44" s="95" t="n">
        <v>7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1" t="n">
        <v>317.44</v>
      </c>
      <c r="M45" s="101" t="n">
        <v>71.26000000000001</v>
      </c>
      <c r="N45" s="103" t="n">
        <v>22620.77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37.212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1" t="n">
        <v>317.44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1" t="n">
        <v>317.44</v>
      </c>
      <c r="M48" s="100" t="n"/>
      <c r="N48" s="103" t="n">
        <v>22620.77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1" t="n">
        <v>282.52</v>
      </c>
      <c r="M49" s="100" t="n"/>
      <c r="N49" s="113" t="n">
        <v>20132.49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130.15</v>
      </c>
      <c r="M50" s="100" t="n"/>
      <c r="N50" s="103" t="n">
        <v>9274.52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6" t="n">
        <v>730.11</v>
      </c>
      <c r="M51" s="114" t="n"/>
      <c r="N51" s="94" t="n"/>
    </row>
    <row r="52" ht="19.35" customHeight="1">
      <c r="A52" s="90" t="inlineStr">
        <is>
          <t>Пролет 26-77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0.13</v>
      </c>
      <c r="H53" s="95" t="n">
        <v>1</v>
      </c>
      <c r="I53" s="116" t="n">
        <v>0.13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7.64</v>
      </c>
      <c r="M54" s="101" t="n">
        <v>71.26000000000001</v>
      </c>
      <c r="N54" s="101" t="n">
        <v>544.4299999999999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0.81276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7.64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7.64</v>
      </c>
      <c r="M57" s="100" t="n"/>
      <c r="N57" s="101" t="n">
        <v>544.4299999999999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6.8</v>
      </c>
      <c r="M58" s="100" t="n"/>
      <c r="N58" s="149" t="n">
        <v>484.54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3.13</v>
      </c>
      <c r="M59" s="100" t="n"/>
      <c r="N59" s="101" t="n">
        <v>223.22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17.57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0.07000000000000001</v>
      </c>
      <c r="H61" s="95" t="n">
        <v>1</v>
      </c>
      <c r="I61" s="116" t="n">
        <v>0.07000000000000001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7.97</v>
      </c>
      <c r="M62" s="101" t="n">
        <v>71.26000000000001</v>
      </c>
      <c r="N62" s="101" t="n">
        <v>567.9400000000001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0.8484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7.97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7.97</v>
      </c>
      <c r="M65" s="100" t="n"/>
      <c r="N65" s="101" t="n">
        <v>567.9400000000001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7.09</v>
      </c>
      <c r="M66" s="100" t="n"/>
      <c r="N66" s="149" t="n">
        <v>505.47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3.27</v>
      </c>
      <c r="M67" s="100" t="n"/>
      <c r="N67" s="101" t="n">
        <v>232.86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18.33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0.03</v>
      </c>
      <c r="H69" s="95" t="n">
        <v>1</v>
      </c>
      <c r="I69" s="116" t="n">
        <v>0.03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4.53</v>
      </c>
      <c r="M70" s="101" t="n">
        <v>71.26000000000001</v>
      </c>
      <c r="N70" s="101" t="n">
        <v>322.81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0.4824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4.53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4.53</v>
      </c>
      <c r="M73" s="100" t="n"/>
      <c r="N73" s="101" t="n">
        <v>322.81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4.03</v>
      </c>
      <c r="M74" s="100" t="n"/>
      <c r="N74" s="149" t="n">
        <v>287.3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1.86</v>
      </c>
      <c r="M75" s="100" t="n"/>
      <c r="N75" s="101" t="n">
        <v>132.35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10.42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0.13</v>
      </c>
      <c r="H77" s="95" t="n">
        <v>1</v>
      </c>
      <c r="I77" s="116" t="n">
        <v>0.13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18.01</v>
      </c>
      <c r="M78" s="101" t="n">
        <v>71.26000000000001</v>
      </c>
      <c r="N78" s="103" t="n">
        <v>1283.39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1" t="n">
        <v>102.25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17.88</v>
      </c>
      <c r="M80" s="101" t="n">
        <v>71.26000000000001</v>
      </c>
      <c r="N80" s="103" t="n">
        <v>1274.13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7" t="n">
        <v>2.3088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5" t="n">
        <v>1.32444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1" t="n">
        <v>120.26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1" t="n">
        <v>35.89</v>
      </c>
      <c r="M84" s="100" t="n"/>
      <c r="N84" s="103" t="n">
        <v>2557.52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31.94</v>
      </c>
      <c r="M85" s="100" t="n"/>
      <c r="N85" s="113" t="n">
        <v>2276.19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14.71</v>
      </c>
      <c r="M86" s="100" t="n"/>
      <c r="N86" s="103" t="n">
        <v>1048.58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6" t="n">
        <v>166.91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0.13</v>
      </c>
      <c r="H88" s="95" t="n">
        <v>1</v>
      </c>
      <c r="I88" s="116" t="n">
        <v>0.13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4.51</v>
      </c>
      <c r="M89" s="101" t="n">
        <v>71.26000000000001</v>
      </c>
      <c r="N89" s="101" t="n">
        <v>321.38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25.53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4.46</v>
      </c>
      <c r="M91" s="101" t="n">
        <v>71.26000000000001</v>
      </c>
      <c r="N91" s="101" t="n">
        <v>317.82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5" t="n">
        <v>0.5787600000000001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5" t="n">
        <v>0.33072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30.04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8.970000000000001</v>
      </c>
      <c r="M95" s="100" t="n"/>
      <c r="N95" s="101" t="n">
        <v>639.2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7.98</v>
      </c>
      <c r="M96" s="100" t="n"/>
      <c r="N96" s="149" t="n">
        <v>568.89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3.68</v>
      </c>
      <c r="M97" s="100" t="n"/>
      <c r="N97" s="101" t="n">
        <v>262.07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6" t="n">
        <v>41.7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0.07000000000000001</v>
      </c>
      <c r="H99" s="95" t="n">
        <v>1</v>
      </c>
      <c r="I99" s="116" t="n">
        <v>0.07000000000000001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16.9</v>
      </c>
      <c r="M100" s="101" t="n">
        <v>71.26000000000001</v>
      </c>
      <c r="N100" s="103" t="n">
        <v>1204.29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1" t="n">
        <v>95.98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16.78</v>
      </c>
      <c r="M102" s="101" t="n">
        <v>71.26000000000001</v>
      </c>
      <c r="N102" s="103" t="n">
        <v>1195.74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7" t="n">
        <v>2.1672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7" t="n">
        <v>1.2432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1" t="n">
        <v>112.88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1" t="n">
        <v>33.68</v>
      </c>
      <c r="M106" s="100" t="n"/>
      <c r="N106" s="103" t="n">
        <v>2400.03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29.98</v>
      </c>
      <c r="M107" s="100" t="n"/>
      <c r="N107" s="113" t="n">
        <v>2136.03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13.81</v>
      </c>
      <c r="M108" s="100" t="n"/>
      <c r="N108" s="101" t="n">
        <v>984.01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6" t="n">
        <v>156.67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0.07000000000000001</v>
      </c>
      <c r="H110" s="95" t="n">
        <v>1</v>
      </c>
      <c r="I110" s="116" t="n">
        <v>0.07000000000000001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4.9</v>
      </c>
      <c r="M111" s="101" t="n">
        <v>71.26000000000001</v>
      </c>
      <c r="N111" s="101" t="n">
        <v>349.17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27.76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4.85</v>
      </c>
      <c r="M113" s="101" t="n">
        <v>71.26000000000001</v>
      </c>
      <c r="N113" s="101" t="n">
        <v>345.61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5" t="n">
        <v>0.62832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5" t="n">
        <v>0.35952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32.66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9.75</v>
      </c>
      <c r="M117" s="100" t="n"/>
      <c r="N117" s="101" t="n">
        <v>694.78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8.68</v>
      </c>
      <c r="M118" s="100" t="n"/>
      <c r="N118" s="149" t="n">
        <v>618.35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4</v>
      </c>
      <c r="M119" s="100" t="n"/>
      <c r="N119" s="101" t="n">
        <v>284.86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6" t="n">
        <v>45.34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0.03</v>
      </c>
      <c r="H121" s="95" t="n">
        <v>1</v>
      </c>
      <c r="I121" s="116" t="n">
        <v>0.03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11.77</v>
      </c>
      <c r="M122" s="101" t="n">
        <v>71.26000000000001</v>
      </c>
      <c r="N122" s="101" t="n">
        <v>838.73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1" t="n">
        <v>66.7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11.66</v>
      </c>
      <c r="M124" s="101" t="n">
        <v>71.26000000000001</v>
      </c>
      <c r="N124" s="101" t="n">
        <v>830.89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1.5084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0" t="n">
        <v>24</v>
      </c>
      <c r="H126" s="273" t="n">
        <v>1.2</v>
      </c>
      <c r="I126" s="274" t="n">
        <v>0.864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1" t="n">
        <v>78.47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23.43</v>
      </c>
      <c r="M128" s="100" t="n"/>
      <c r="N128" s="103" t="n">
        <v>1669.62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20.85</v>
      </c>
      <c r="M129" s="100" t="n"/>
      <c r="N129" s="113" t="n">
        <v>1485.96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9.609999999999999</v>
      </c>
      <c r="M130" s="100" t="n"/>
      <c r="N130" s="101" t="n">
        <v>684.54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6" t="n">
        <v>108.93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0.03</v>
      </c>
      <c r="H132" s="95" t="n">
        <v>1</v>
      </c>
      <c r="I132" s="116" t="n">
        <v>0.03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3.37</v>
      </c>
      <c r="M133" s="101" t="n">
        <v>71.26000000000001</v>
      </c>
      <c r="N133" s="101" t="n">
        <v>240.15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19.12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3.34</v>
      </c>
      <c r="M135" s="101" t="n">
        <v>71.26000000000001</v>
      </c>
      <c r="N135" s="101" t="n">
        <v>238.01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0" t="n">
        <v>12</v>
      </c>
      <c r="H136" s="273" t="n">
        <v>1.2</v>
      </c>
      <c r="I136" s="274" t="n">
        <v>0.432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0.24768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22.49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6.71</v>
      </c>
      <c r="M139" s="100" t="n"/>
      <c r="N139" s="101" t="n">
        <v>478.16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5.97</v>
      </c>
      <c r="M140" s="100" t="n"/>
      <c r="N140" s="149" t="n">
        <v>425.56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2.75</v>
      </c>
      <c r="M141" s="100" t="n"/>
      <c r="N141" s="101" t="n">
        <v>196.05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31.21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1327.19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734.38</v>
      </c>
      <c r="M144" s="129" t="n"/>
      <c r="N144" s="128" t="n">
        <v>35360.33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397.04</v>
      </c>
      <c r="M146" s="129" t="n"/>
      <c r="N146" s="128" t="n">
        <v>28293.06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337.34</v>
      </c>
      <c r="M147" s="129" t="n"/>
      <c r="N147" s="128" t="n">
        <v>7067.27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337.34</v>
      </c>
      <c r="M149" s="129" t="n"/>
      <c r="N149" s="128" t="n">
        <v>7067.27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58.97</v>
      </c>
      <c r="M151" s="129" t="n"/>
      <c r="N151" s="128" t="n">
        <v>4202.2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456.01</v>
      </c>
      <c r="M152" s="129" t="n"/>
      <c r="N152" s="128" t="n">
        <v>32495.26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405.84</v>
      </c>
      <c r="M153" s="129" t="n"/>
      <c r="N153" s="128" t="n">
        <v>28920.78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186.97</v>
      </c>
      <c r="M154" s="129" t="n"/>
      <c r="N154" s="128" t="n">
        <v>13323.06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1327.19</v>
      </c>
      <c r="M155" s="134" t="n"/>
      <c r="N155" s="123" t="n">
        <v>77604.17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46.97904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4.36956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1327.19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1327.19</v>
      </c>
      <c r="M161" s="129" t="n"/>
      <c r="N161" s="128" t="n">
        <v>77604.17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734.38</v>
      </c>
      <c r="M163" s="129" t="n"/>
      <c r="N163" s="128" t="n">
        <v>35360.33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397.04</v>
      </c>
      <c r="M165" s="129" t="n"/>
      <c r="N165" s="128" t="n">
        <v>28293.06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337.34</v>
      </c>
      <c r="M166" s="129" t="n"/>
      <c r="N166" s="128" t="n">
        <v>7067.27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337.34</v>
      </c>
      <c r="M167" s="129" t="n"/>
      <c r="N167" s="128" t="n">
        <v>7067.27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58.97</v>
      </c>
      <c r="M168" s="129" t="n"/>
      <c r="N168" s="128" t="n">
        <v>4202.2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456.01</v>
      </c>
      <c r="M169" s="129" t="n"/>
      <c r="N169" s="128" t="n">
        <v>32495.26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405.84</v>
      </c>
      <c r="M170" s="129" t="n"/>
      <c r="N170" s="128" t="n">
        <v>28920.78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186.97</v>
      </c>
      <c r="M171" s="129" t="n"/>
      <c r="N171" s="128" t="n">
        <v>13323.06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1327.19</v>
      </c>
      <c r="M172" s="124" t="n"/>
      <c r="N172" s="123" t="n">
        <v>77604.17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734.38</v>
      </c>
      <c r="M173" s="129" t="n"/>
      <c r="N173" s="128" t="n">
        <v>35360.33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397.04</v>
      </c>
      <c r="M175" s="129" t="n"/>
      <c r="N175" s="128" t="n">
        <v>28293.06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337.34</v>
      </c>
      <c r="M176" s="129" t="n"/>
      <c r="N176" s="128" t="n">
        <v>7067.27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337.34</v>
      </c>
      <c r="M177" s="129" t="n"/>
      <c r="N177" s="128" t="n">
        <v>7067.27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58.97</v>
      </c>
      <c r="M178" s="129" t="n"/>
      <c r="N178" s="128" t="n">
        <v>4202.2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456.01</v>
      </c>
      <c r="M179" s="129" t="n"/>
      <c r="N179" s="128" t="n">
        <v>32495.26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405.84</v>
      </c>
      <c r="M180" s="129" t="n"/>
      <c r="N180" s="128" t="n">
        <v>28920.78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186.97</v>
      </c>
      <c r="M181" s="129" t="n"/>
      <c r="N181" s="128" t="n">
        <v>13323.06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46.97904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4.36956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02-31-06</t>
        </is>
      </c>
    </row>
    <row r="25" ht="19.35" customHeight="1">
      <c r="A25" s="56" t="inlineStr">
        <is>
          <t>31 ВЛ 220 Белогорск-т - Завитая с отпайкой на ПС Хвойная. Завитинский р-он Белояровский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3.38</v>
      </c>
      <c r="M31" s="65" t="n">
        <v>0.05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7.78</v>
      </c>
      <c r="E32" s="72" t="inlineStr">
        <is>
          <t>(</t>
        </is>
      </c>
      <c r="F32" s="71" t="n">
        <v>0.11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5.66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7.78</v>
      </c>
      <c r="E34" s="72" t="inlineStr">
        <is>
          <t>(</t>
        </is>
      </c>
      <c r="F34" s="78" t="n">
        <v>0.11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26-77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0.13</v>
      </c>
      <c r="H44" s="95" t="n">
        <v>1</v>
      </c>
      <c r="I44" s="116" t="n">
        <v>0.13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14.01</v>
      </c>
      <c r="M46" s="101" t="n">
        <v>71.26000000000001</v>
      </c>
      <c r="N46" s="101" t="n">
        <v>998.35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5" t="n">
        <v>1.67232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14.01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14.01</v>
      </c>
      <c r="M49" s="100" t="n"/>
      <c r="N49" s="101" t="n">
        <v>998.35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12.47</v>
      </c>
      <c r="M50" s="100" t="n"/>
      <c r="N50" s="149" t="n">
        <v>888.53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5.74</v>
      </c>
      <c r="M51" s="100" t="n"/>
      <c r="N51" s="101" t="n">
        <v>409.32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32.22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0.07000000000000001</v>
      </c>
      <c r="H53" s="95" t="n">
        <v>1</v>
      </c>
      <c r="I53" s="116" t="n">
        <v>0.07000000000000001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21.74</v>
      </c>
      <c r="M55" s="101" t="n">
        <v>71.26000000000001</v>
      </c>
      <c r="N55" s="103" t="n">
        <v>1549.19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5" t="n">
        <v>2.59392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21.74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21.74</v>
      </c>
      <c r="M58" s="100" t="n"/>
      <c r="N58" s="103" t="n">
        <v>1549.19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19.35</v>
      </c>
      <c r="M59" s="100" t="n"/>
      <c r="N59" s="113" t="n">
        <v>1378.78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8.91</v>
      </c>
      <c r="M60" s="100" t="n"/>
      <c r="N60" s="101" t="n">
        <v>635.17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50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0.03</v>
      </c>
      <c r="H62" s="95" t="n">
        <v>1</v>
      </c>
      <c r="I62" s="116" t="n">
        <v>0.03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11.71</v>
      </c>
      <c r="M64" s="101" t="n">
        <v>71.26000000000001</v>
      </c>
      <c r="N64" s="101" t="n">
        <v>834.45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7" t="n">
        <v>1.3968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11.71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11.71</v>
      </c>
      <c r="M67" s="100" t="n"/>
      <c r="N67" s="101" t="n">
        <v>834.45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10.42</v>
      </c>
      <c r="M68" s="100" t="n"/>
      <c r="N68" s="149" t="n">
        <v>742.66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4.8</v>
      </c>
      <c r="M69" s="100" t="n"/>
      <c r="N69" s="101" t="n">
        <v>342.12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26.93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109.15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47.46</v>
      </c>
      <c r="M72" s="129" t="n"/>
      <c r="N72" s="128" t="n">
        <v>3381.99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47.46</v>
      </c>
      <c r="M74" s="129" t="n"/>
      <c r="N74" s="128" t="n">
        <v>3381.99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47.46</v>
      </c>
      <c r="M80" s="129" t="n"/>
      <c r="N80" s="128" t="n">
        <v>3381.99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42.24</v>
      </c>
      <c r="M81" s="129" t="n"/>
      <c r="N81" s="128" t="n">
        <v>3009.97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19.45</v>
      </c>
      <c r="M82" s="129" t="n"/>
      <c r="N82" s="128" t="n">
        <v>1386.61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109.15</v>
      </c>
      <c r="M83" s="134" t="n"/>
      <c r="N83" s="123" t="n">
        <v>7778.57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5.66304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109.15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109.15</v>
      </c>
      <c r="M89" s="129" t="n"/>
      <c r="N89" s="128" t="n">
        <v>7778.57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47.46</v>
      </c>
      <c r="M91" s="129" t="n"/>
      <c r="N91" s="128" t="n">
        <v>3381.99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47.46</v>
      </c>
      <c r="M93" s="129" t="n"/>
      <c r="N93" s="128" t="n">
        <v>3381.99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47.46</v>
      </c>
      <c r="M97" s="129" t="n"/>
      <c r="N97" s="128" t="n">
        <v>3381.99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42.24</v>
      </c>
      <c r="M98" s="129" t="n"/>
      <c r="N98" s="128" t="n">
        <v>3009.97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19.45</v>
      </c>
      <c r="M99" s="129" t="n"/>
      <c r="N99" s="128" t="n">
        <v>1386.61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109.15</v>
      </c>
      <c r="M100" s="124" t="n"/>
      <c r="N100" s="123" t="n">
        <v>7778.57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47.46</v>
      </c>
      <c r="M101" s="129" t="n"/>
      <c r="N101" s="128" t="n">
        <v>3381.99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47.46</v>
      </c>
      <c r="M103" s="129" t="n"/>
      <c r="N103" s="128" t="n">
        <v>3381.99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47.46</v>
      </c>
      <c r="M107" s="129" t="n"/>
      <c r="N107" s="128" t="n">
        <v>3381.99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42.24</v>
      </c>
      <c r="M108" s="129" t="n"/>
      <c r="N108" s="128" t="n">
        <v>3009.97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19.45</v>
      </c>
      <c r="M109" s="129" t="n"/>
      <c r="N109" s="128" t="n">
        <v>1386.61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5.66304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02-31-07</t>
        </is>
      </c>
    </row>
    <row r="25" ht="19.35" customHeight="1">
      <c r="A25" s="56" t="inlineStr">
        <is>
          <t>31 ВЛ 220 Белогорск-т - Завитая с отпайкой на ПС Хвойная. Октябрьский р-он Новомихайловский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734.23</v>
      </c>
      <c r="M31" s="65" t="n">
        <v>10.3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2024.98</v>
      </c>
      <c r="E32" s="72" t="inlineStr">
        <is>
          <t>(</t>
        </is>
      </c>
      <c r="F32" s="71" t="n">
        <v>34.81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1218.95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117.25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2024.98</v>
      </c>
      <c r="E34" s="72" t="inlineStr">
        <is>
          <t>(</t>
        </is>
      </c>
      <c r="F34" s="78" t="n">
        <v>34.81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179</v>
      </c>
      <c r="H44" s="95" t="n">
        <v>1</v>
      </c>
      <c r="I44" s="95" t="n">
        <v>179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8117.29</v>
      </c>
      <c r="M45" s="101" t="n">
        <v>71.26000000000001</v>
      </c>
      <c r="N45" s="103" t="n">
        <v>578438.09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951.564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8117.29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8117.29</v>
      </c>
      <c r="M48" s="100" t="n"/>
      <c r="N48" s="103" t="n">
        <v>578438.09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7224.39</v>
      </c>
      <c r="M49" s="100" t="n"/>
      <c r="N49" s="113" t="n">
        <v>514809.9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3328.09</v>
      </c>
      <c r="M50" s="100" t="n"/>
      <c r="N50" s="103" t="n">
        <v>237159.62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18669.77</v>
      </c>
      <c r="M51" s="114" t="n"/>
      <c r="N51" s="94" t="n"/>
    </row>
    <row r="52" ht="19.35" customHeight="1">
      <c r="A52" s="90" t="inlineStr">
        <is>
          <t>Пролет 77-130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2.65</v>
      </c>
      <c r="H53" s="95" t="n">
        <v>1</v>
      </c>
      <c r="I53" s="116" t="n">
        <v>2.65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155.72</v>
      </c>
      <c r="M54" s="101" t="n">
        <v>71.26000000000001</v>
      </c>
      <c r="N54" s="103" t="n">
        <v>11096.61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7" t="n">
        <v>16.5678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155.72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155.72</v>
      </c>
      <c r="M57" s="100" t="n"/>
      <c r="N57" s="103" t="n">
        <v>11096.61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138.59</v>
      </c>
      <c r="M58" s="100" t="n"/>
      <c r="N58" s="113" t="n">
        <v>9875.98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63.85</v>
      </c>
      <c r="M59" s="100" t="n"/>
      <c r="N59" s="103" t="n">
        <v>4549.61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358.16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1.45</v>
      </c>
      <c r="H61" s="95" t="n">
        <v>1</v>
      </c>
      <c r="I61" s="116" t="n">
        <v>1.45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165.2</v>
      </c>
      <c r="M62" s="101" t="n">
        <v>71.26000000000001</v>
      </c>
      <c r="N62" s="103" t="n">
        <v>11772.15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4" t="n">
        <v>17.574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165.2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165.2</v>
      </c>
      <c r="M65" s="100" t="n"/>
      <c r="N65" s="103" t="n">
        <v>11772.15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147.03</v>
      </c>
      <c r="M66" s="100" t="n"/>
      <c r="N66" s="113" t="n">
        <v>10477.21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67.73</v>
      </c>
      <c r="M67" s="100" t="n"/>
      <c r="N67" s="103" t="n">
        <v>4826.58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379.96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0.35</v>
      </c>
      <c r="H69" s="95" t="n">
        <v>1</v>
      </c>
      <c r="I69" s="116" t="n">
        <v>0.35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52.9</v>
      </c>
      <c r="M70" s="101" t="n">
        <v>71.26000000000001</v>
      </c>
      <c r="N70" s="103" t="n">
        <v>3769.65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4" t="n">
        <v>5.628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52.9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52.9</v>
      </c>
      <c r="M73" s="100" t="n"/>
      <c r="N73" s="103" t="n">
        <v>3769.65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47.08</v>
      </c>
      <c r="M74" s="100" t="n"/>
      <c r="N74" s="113" t="n">
        <v>3354.99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21.69</v>
      </c>
      <c r="M75" s="100" t="n"/>
      <c r="N75" s="103" t="n">
        <v>1545.56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121.67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3" t="inlineStr">
        <is>
          <t>100 шт</t>
        </is>
      </c>
      <c r="G77" s="94" t="n">
        <v>1.53</v>
      </c>
      <c r="H77" s="95" t="n">
        <v>1</v>
      </c>
      <c r="I77" s="116" t="n">
        <v>1.53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108.73</v>
      </c>
      <c r="M78" s="101" t="n">
        <v>71.26000000000001</v>
      </c>
      <c r="N78" s="103" t="n">
        <v>7748.1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7" t="n">
        <v>11.5668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108.73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108.73</v>
      </c>
      <c r="M81" s="100" t="n"/>
      <c r="N81" s="103" t="n">
        <v>7748.1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96.77</v>
      </c>
      <c r="M82" s="100" t="n"/>
      <c r="N82" s="113" t="n">
        <v>6895.81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44.58</v>
      </c>
      <c r="M83" s="100" t="n"/>
      <c r="N83" s="103" t="n">
        <v>3176.72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250.08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3" t="inlineStr">
        <is>
          <t>100 шт</t>
        </is>
      </c>
      <c r="G85" s="94" t="n">
        <v>0.78</v>
      </c>
      <c r="H85" s="95" t="n">
        <v>1</v>
      </c>
      <c r="I85" s="116" t="n">
        <v>0.78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108.22</v>
      </c>
      <c r="M86" s="101" t="n">
        <v>71.26000000000001</v>
      </c>
      <c r="N86" s="103" t="n">
        <v>7711.76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7" t="n">
        <v>11.5128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108.22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108.22</v>
      </c>
      <c r="M89" s="100" t="n"/>
      <c r="N89" s="103" t="n">
        <v>7711.76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96.31999999999999</v>
      </c>
      <c r="M90" s="100" t="n"/>
      <c r="N90" s="113" t="n">
        <v>6863.47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44.37</v>
      </c>
      <c r="M91" s="100" t="n"/>
      <c r="N91" s="103" t="n">
        <v>3161.82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248.91</v>
      </c>
      <c r="M92" s="114" t="n"/>
      <c r="N92" s="94" t="n"/>
    </row>
    <row r="93" ht="68.65000000000001" customHeight="1">
      <c r="A93" s="88" t="inlineStr">
        <is>
          <t>7</t>
        </is>
      </c>
      <c r="B93" s="91" t="inlineStr">
        <is>
          <t>ФЕР01-02-100-01</t>
        </is>
      </c>
      <c r="C93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71" t="n"/>
      <c r="E93" s="272" t="n"/>
      <c r="F93" s="93" t="inlineStr">
        <is>
          <t>100 шт</t>
        </is>
      </c>
      <c r="G93" s="94" t="n">
        <v>4.18</v>
      </c>
      <c r="H93" s="95" t="n">
        <v>1</v>
      </c>
      <c r="I93" s="116" t="n">
        <v>4.18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115.44</v>
      </c>
      <c r="K94" s="273" t="n">
        <v>1.2</v>
      </c>
      <c r="L94" s="101" t="n">
        <v>579.05</v>
      </c>
      <c r="M94" s="101" t="n">
        <v>71.26000000000001</v>
      </c>
      <c r="N94" s="103" t="n">
        <v>41263.1</v>
      </c>
    </row>
    <row r="95" ht="19.35" customHeight="1">
      <c r="A95" s="96" t="n"/>
      <c r="B95" s="97" t="inlineStr">
        <is>
          <t>2</t>
        </is>
      </c>
      <c r="C95" s="98" t="inlineStr">
        <is>
          <t>ЭМ</t>
        </is>
      </c>
      <c r="D95" s="271" t="n"/>
      <c r="E95" s="272" t="n"/>
      <c r="F95" s="99" t="n"/>
      <c r="G95" s="99" t="n"/>
      <c r="H95" s="99" t="n"/>
      <c r="I95" s="100" t="n"/>
      <c r="J95" s="101" t="n">
        <v>655.4299999999999</v>
      </c>
      <c r="K95" s="273" t="n">
        <v>1.2</v>
      </c>
      <c r="L95" s="103" t="n">
        <v>3287.64</v>
      </c>
      <c r="M95" s="100" t="n"/>
      <c r="N95" s="100" t="n"/>
    </row>
    <row r="96" ht="19.35" customHeight="1">
      <c r="A96" s="96" t="n"/>
      <c r="B96" s="97" t="inlineStr">
        <is>
          <t>3</t>
        </is>
      </c>
      <c r="C96" s="98" t="inlineStr">
        <is>
          <t>в т.ч. ОТм</t>
        </is>
      </c>
      <c r="D96" s="271" t="n"/>
      <c r="E96" s="272" t="n"/>
      <c r="F96" s="99" t="n"/>
      <c r="G96" s="99" t="n"/>
      <c r="H96" s="99" t="n"/>
      <c r="I96" s="100" t="n"/>
      <c r="J96" s="101" t="n">
        <v>114.62</v>
      </c>
      <c r="K96" s="273" t="n">
        <v>1.2</v>
      </c>
      <c r="L96" s="101" t="n">
        <v>574.9299999999999</v>
      </c>
      <c r="M96" s="101" t="n">
        <v>71.26000000000001</v>
      </c>
      <c r="N96" s="103" t="n">
        <v>40969.51</v>
      </c>
    </row>
    <row r="97" ht="19.35" customHeight="1">
      <c r="A97" s="96" t="n"/>
      <c r="B97" s="104" t="n"/>
      <c r="C97" s="98" t="inlineStr">
        <is>
          <t>ЗТ</t>
        </is>
      </c>
      <c r="D97" s="271" t="n"/>
      <c r="E97" s="272" t="n"/>
      <c r="F97" s="105" t="inlineStr">
        <is>
          <t>чел.-ч</t>
        </is>
      </c>
      <c r="G97" s="276" t="n">
        <v>14.8</v>
      </c>
      <c r="H97" s="273" t="n">
        <v>1.2</v>
      </c>
      <c r="I97" s="277" t="n">
        <v>74.2368</v>
      </c>
      <c r="J97" s="100" t="n"/>
      <c r="K97" s="100" t="n"/>
      <c r="L97" s="100" t="n"/>
      <c r="M97" s="100" t="n"/>
      <c r="N97" s="100" t="n"/>
    </row>
    <row r="98" ht="19.35" customHeight="1">
      <c r="A98" s="96" t="n"/>
      <c r="B98" s="104" t="n"/>
      <c r="C98" s="98" t="inlineStr">
        <is>
          <t>ЗТм</t>
        </is>
      </c>
      <c r="D98" s="271" t="n"/>
      <c r="E98" s="272" t="n"/>
      <c r="F98" s="105" t="inlineStr">
        <is>
          <t>чел.-ч</t>
        </is>
      </c>
      <c r="G98" s="101" t="n">
        <v>8.49</v>
      </c>
      <c r="H98" s="273" t="n">
        <v>1.2</v>
      </c>
      <c r="I98" s="275" t="n">
        <v>42.58584</v>
      </c>
      <c r="J98" s="100" t="n"/>
      <c r="K98" s="100" t="n"/>
      <c r="L98" s="100" t="n"/>
      <c r="M98" s="100" t="n"/>
      <c r="N98" s="100" t="n"/>
    </row>
    <row r="99" ht="19.35" customHeight="1">
      <c r="A99" s="96" t="n"/>
      <c r="B99" s="104" t="n"/>
      <c r="C99" s="98" t="inlineStr">
        <is>
          <t>Итого по расценке</t>
        </is>
      </c>
      <c r="D99" s="271" t="n"/>
      <c r="E99" s="272" t="n"/>
      <c r="F99" s="99" t="n"/>
      <c r="G99" s="107" t="n"/>
      <c r="H99" s="107" t="n"/>
      <c r="I99" s="100" t="n"/>
      <c r="J99" s="101" t="n">
        <v>770.87</v>
      </c>
      <c r="K99" s="100" t="n"/>
      <c r="L99" s="103" t="n">
        <v>3866.69</v>
      </c>
      <c r="M99" s="100" t="n"/>
      <c r="N99" s="108" t="n"/>
    </row>
    <row r="100" ht="19.35" customHeight="1">
      <c r="A100" s="96" t="n"/>
      <c r="B100" s="109" t="n"/>
      <c r="C100" s="98" t="inlineStr">
        <is>
          <t>ФОТ</t>
        </is>
      </c>
      <c r="D100" s="271" t="n"/>
      <c r="E100" s="272" t="n"/>
      <c r="F100" s="99" t="n"/>
      <c r="G100" s="107" t="n"/>
      <c r="H100" s="107" t="n"/>
      <c r="I100" s="100" t="n"/>
      <c r="J100" s="100" t="n"/>
      <c r="K100" s="100" t="n"/>
      <c r="L100" s="103" t="n">
        <v>1153.98</v>
      </c>
      <c r="M100" s="100" t="n"/>
      <c r="N100" s="103" t="n">
        <v>82232.61</v>
      </c>
    </row>
    <row r="101" ht="42" customHeight="1">
      <c r="A101" s="96" t="n"/>
      <c r="B101" s="110" t="inlineStr">
        <is>
          <t>Пр/812-001.4-1</t>
        </is>
      </c>
      <c r="C101" s="98" t="inlineStr">
        <is>
          <t>НР Земляные работы по другим видам работ (подготовительным, сопутствующим, укрепительным)</t>
        </is>
      </c>
      <c r="D101" s="271" t="n"/>
      <c r="E101" s="272" t="n"/>
      <c r="F101" s="105" t="inlineStr">
        <is>
          <t>%</t>
        </is>
      </c>
      <c r="G101" s="111" t="n">
        <v>89</v>
      </c>
      <c r="H101" s="112" t="n"/>
      <c r="I101" s="111" t="n">
        <v>89</v>
      </c>
      <c r="J101" s="100" t="n"/>
      <c r="K101" s="100" t="n"/>
      <c r="L101" s="103" t="n">
        <v>1027.04</v>
      </c>
      <c r="M101" s="100" t="n"/>
      <c r="N101" s="113" t="n">
        <v>73187.02</v>
      </c>
    </row>
    <row r="102" ht="42" customHeight="1">
      <c r="A102" s="96" t="n"/>
      <c r="B102" s="110" t="inlineStr">
        <is>
          <t>Пр/774-001.4</t>
        </is>
      </c>
      <c r="C102" s="98" t="inlineStr">
        <is>
          <t>СП Земляные работы по другим видам работ (подготовительным, сопутствующим, укрепительным)</t>
        </is>
      </c>
      <c r="D102" s="271" t="n"/>
      <c r="E102" s="272" t="n"/>
      <c r="F102" s="105" t="inlineStr">
        <is>
          <t>%</t>
        </is>
      </c>
      <c r="G102" s="111" t="n">
        <v>41</v>
      </c>
      <c r="H102" s="112" t="n"/>
      <c r="I102" s="111" t="n">
        <v>41</v>
      </c>
      <c r="J102" s="100" t="n"/>
      <c r="K102" s="100" t="n"/>
      <c r="L102" s="101" t="n">
        <v>473.13</v>
      </c>
      <c r="M102" s="100" t="n"/>
      <c r="N102" s="103" t="n">
        <v>33715.37</v>
      </c>
    </row>
    <row r="103" ht="19.35" customHeight="1">
      <c r="A103" s="96" t="n"/>
      <c r="B103" s="109" t="n"/>
      <c r="C103" s="88" t="inlineStr">
        <is>
          <t>Всего по позиции</t>
        </is>
      </c>
      <c r="D103" s="271" t="n"/>
      <c r="E103" s="272" t="n"/>
      <c r="F103" s="100" t="n"/>
      <c r="G103" s="107" t="n"/>
      <c r="H103" s="107" t="n"/>
      <c r="I103" s="114" t="n"/>
      <c r="J103" s="114" t="n"/>
      <c r="K103" s="114" t="n"/>
      <c r="L103" s="115" t="n">
        <v>5366.86</v>
      </c>
      <c r="M103" s="114" t="n"/>
      <c r="N103" s="94" t="n"/>
    </row>
    <row r="104" ht="55.35" customHeight="1">
      <c r="A104" s="88" t="inlineStr">
        <is>
          <t>8</t>
        </is>
      </c>
      <c r="B104" s="91" t="inlineStr">
        <is>
          <t>ФЕР01-02-100-07</t>
        </is>
      </c>
      <c r="C104" s="92" t="inlineStr">
        <is>
          <t>При трелевке на каждые последующие 100 м добавлять: к расценке 01-02-100-01</t>
        </is>
      </c>
      <c r="D104" s="271" t="n"/>
      <c r="E104" s="272" t="n"/>
      <c r="F104" s="93" t="inlineStr">
        <is>
          <t>100 шт</t>
        </is>
      </c>
      <c r="G104" s="94" t="n">
        <v>4.18</v>
      </c>
      <c r="H104" s="95" t="n">
        <v>1</v>
      </c>
      <c r="I104" s="116" t="n">
        <v>4.18</v>
      </c>
      <c r="J104" s="94" t="n"/>
      <c r="K104" s="94" t="n"/>
      <c r="L104" s="94" t="n"/>
      <c r="M104" s="94" t="n"/>
      <c r="N104" s="94" t="n"/>
    </row>
    <row r="105" ht="19.35" customHeight="1">
      <c r="A105" s="96" t="n"/>
      <c r="B105" s="97" t="inlineStr">
        <is>
          <t>1</t>
        </is>
      </c>
      <c r="C105" s="98" t="inlineStr">
        <is>
          <t>ОТ</t>
        </is>
      </c>
      <c r="D105" s="271" t="n"/>
      <c r="E105" s="272" t="n"/>
      <c r="F105" s="99" t="n"/>
      <c r="G105" s="99" t="n"/>
      <c r="H105" s="99" t="n"/>
      <c r="I105" s="100" t="n"/>
      <c r="J105" s="101" t="n">
        <v>28.94</v>
      </c>
      <c r="K105" s="273" t="n">
        <v>1.2</v>
      </c>
      <c r="L105" s="101" t="n">
        <v>145.16</v>
      </c>
      <c r="M105" s="101" t="n">
        <v>71.26000000000001</v>
      </c>
      <c r="N105" s="103" t="n">
        <v>10344.1</v>
      </c>
    </row>
    <row r="106" ht="19.35" customHeight="1">
      <c r="A106" s="96" t="n"/>
      <c r="B106" s="97" t="inlineStr">
        <is>
          <t>2</t>
        </is>
      </c>
      <c r="C106" s="98" t="inlineStr">
        <is>
          <t>ЭМ</t>
        </is>
      </c>
      <c r="D106" s="271" t="n"/>
      <c r="E106" s="272" t="n"/>
      <c r="F106" s="99" t="n"/>
      <c r="G106" s="99" t="n"/>
      <c r="H106" s="99" t="n"/>
      <c r="I106" s="100" t="n"/>
      <c r="J106" s="101" t="n">
        <v>163.66</v>
      </c>
      <c r="K106" s="273" t="n">
        <v>1.2</v>
      </c>
      <c r="L106" s="101" t="n">
        <v>820.92</v>
      </c>
      <c r="M106" s="100" t="n"/>
      <c r="N106" s="100" t="n"/>
    </row>
    <row r="107" ht="19.35" customHeight="1">
      <c r="A107" s="96" t="n"/>
      <c r="B107" s="97" t="inlineStr">
        <is>
          <t>3</t>
        </is>
      </c>
      <c r="C107" s="98" t="inlineStr">
        <is>
          <t>в т.ч. ОТм</t>
        </is>
      </c>
      <c r="D107" s="271" t="n"/>
      <c r="E107" s="272" t="n"/>
      <c r="F107" s="99" t="n"/>
      <c r="G107" s="99" t="n"/>
      <c r="H107" s="99" t="n"/>
      <c r="I107" s="100" t="n"/>
      <c r="J107" s="101" t="n">
        <v>28.62</v>
      </c>
      <c r="K107" s="273" t="n">
        <v>1.2</v>
      </c>
      <c r="L107" s="101" t="n">
        <v>143.56</v>
      </c>
      <c r="M107" s="101" t="n">
        <v>71.26000000000001</v>
      </c>
      <c r="N107" s="103" t="n">
        <v>10230.09</v>
      </c>
    </row>
    <row r="108" ht="19.35" customHeight="1">
      <c r="A108" s="96" t="n"/>
      <c r="B108" s="104" t="n"/>
      <c r="C108" s="98" t="inlineStr">
        <is>
          <t>ЗТ</t>
        </is>
      </c>
      <c r="D108" s="271" t="n"/>
      <c r="E108" s="272" t="n"/>
      <c r="F108" s="105" t="inlineStr">
        <is>
          <t>чел.-ч</t>
        </is>
      </c>
      <c r="G108" s="101" t="n">
        <v>3.71</v>
      </c>
      <c r="H108" s="273" t="n">
        <v>1.2</v>
      </c>
      <c r="I108" s="275" t="n">
        <v>18.60936</v>
      </c>
      <c r="J108" s="100" t="n"/>
      <c r="K108" s="100" t="n"/>
      <c r="L108" s="100" t="n"/>
      <c r="M108" s="100" t="n"/>
      <c r="N108" s="100" t="n"/>
    </row>
    <row r="109" ht="19.35" customHeight="1">
      <c r="A109" s="96" t="n"/>
      <c r="B109" s="104" t="n"/>
      <c r="C109" s="98" t="inlineStr">
        <is>
          <t>ЗТм</t>
        </is>
      </c>
      <c r="D109" s="271" t="n"/>
      <c r="E109" s="272" t="n"/>
      <c r="F109" s="105" t="inlineStr">
        <is>
          <t>чел.-ч</t>
        </is>
      </c>
      <c r="G109" s="101" t="n">
        <v>2.12</v>
      </c>
      <c r="H109" s="273" t="n">
        <v>1.2</v>
      </c>
      <c r="I109" s="275" t="n">
        <v>10.63392</v>
      </c>
      <c r="J109" s="100" t="n"/>
      <c r="K109" s="100" t="n"/>
      <c r="L109" s="100" t="n"/>
      <c r="M109" s="100" t="n"/>
      <c r="N109" s="100" t="n"/>
    </row>
    <row r="110" ht="19.35" customHeight="1">
      <c r="A110" s="96" t="n"/>
      <c r="B110" s="104" t="n"/>
      <c r="C110" s="98" t="inlineStr">
        <is>
          <t>Итого по расценке</t>
        </is>
      </c>
      <c r="D110" s="271" t="n"/>
      <c r="E110" s="272" t="n"/>
      <c r="F110" s="99" t="n"/>
      <c r="G110" s="107" t="n"/>
      <c r="H110" s="107" t="n"/>
      <c r="I110" s="100" t="n"/>
      <c r="J110" s="101" t="n">
        <v>192.6</v>
      </c>
      <c r="K110" s="100" t="n"/>
      <c r="L110" s="101" t="n">
        <v>966.08</v>
      </c>
      <c r="M110" s="100" t="n"/>
      <c r="N110" s="108" t="n"/>
    </row>
    <row r="111" ht="19.35" customHeight="1">
      <c r="A111" s="96" t="n"/>
      <c r="B111" s="109" t="n"/>
      <c r="C111" s="98" t="inlineStr">
        <is>
          <t>ФОТ</t>
        </is>
      </c>
      <c r="D111" s="271" t="n"/>
      <c r="E111" s="272" t="n"/>
      <c r="F111" s="99" t="n"/>
      <c r="G111" s="107" t="n"/>
      <c r="H111" s="107" t="n"/>
      <c r="I111" s="100" t="n"/>
      <c r="J111" s="100" t="n"/>
      <c r="K111" s="100" t="n"/>
      <c r="L111" s="101" t="n">
        <v>288.72</v>
      </c>
      <c r="M111" s="100" t="n"/>
      <c r="N111" s="103" t="n">
        <v>20574.19</v>
      </c>
    </row>
    <row r="112" ht="42" customHeight="1">
      <c r="A112" s="96" t="n"/>
      <c r="B112" s="110" t="inlineStr">
        <is>
          <t>Пр/812-001.4-1</t>
        </is>
      </c>
      <c r="C112" s="98" t="inlineStr">
        <is>
          <t>НР Земляные работы по другим видам работ (подготовительным, сопутствующим, укрепительным)</t>
        </is>
      </c>
      <c r="D112" s="271" t="n"/>
      <c r="E112" s="272" t="n"/>
      <c r="F112" s="105" t="inlineStr">
        <is>
          <t>%</t>
        </is>
      </c>
      <c r="G112" s="111" t="n">
        <v>89</v>
      </c>
      <c r="H112" s="112" t="n"/>
      <c r="I112" s="111" t="n">
        <v>89</v>
      </c>
      <c r="J112" s="100" t="n"/>
      <c r="K112" s="100" t="n"/>
      <c r="L112" s="101" t="n">
        <v>256.96</v>
      </c>
      <c r="M112" s="100" t="n"/>
      <c r="N112" s="113" t="n">
        <v>18311.03</v>
      </c>
    </row>
    <row r="113" ht="42" customHeight="1">
      <c r="A113" s="96" t="n"/>
      <c r="B113" s="110" t="inlineStr">
        <is>
          <t>Пр/774-001.4</t>
        </is>
      </c>
      <c r="C113" s="98" t="inlineStr">
        <is>
          <t>СП Земляные работы по другим видам работ (подготовительным, сопутствующим, укрепительным)</t>
        </is>
      </c>
      <c r="D113" s="271" t="n"/>
      <c r="E113" s="272" t="n"/>
      <c r="F113" s="105" t="inlineStr">
        <is>
          <t>%</t>
        </is>
      </c>
      <c r="G113" s="111" t="n">
        <v>41</v>
      </c>
      <c r="H113" s="112" t="n"/>
      <c r="I113" s="111" t="n">
        <v>41</v>
      </c>
      <c r="J113" s="100" t="n"/>
      <c r="K113" s="100" t="n"/>
      <c r="L113" s="101" t="n">
        <v>118.38</v>
      </c>
      <c r="M113" s="100" t="n"/>
      <c r="N113" s="103" t="n">
        <v>8435.42</v>
      </c>
    </row>
    <row r="114" ht="19.35" customHeight="1">
      <c r="A114" s="96" t="n"/>
      <c r="B114" s="109" t="n"/>
      <c r="C114" s="88" t="inlineStr">
        <is>
          <t>Всего по позиции</t>
        </is>
      </c>
      <c r="D114" s="271" t="n"/>
      <c r="E114" s="272" t="n"/>
      <c r="F114" s="100" t="n"/>
      <c r="G114" s="107" t="n"/>
      <c r="H114" s="107" t="n"/>
      <c r="I114" s="114" t="n"/>
      <c r="J114" s="114" t="n"/>
      <c r="K114" s="114" t="n"/>
      <c r="L114" s="115" t="n">
        <v>1341.42</v>
      </c>
      <c r="M114" s="114" t="n"/>
      <c r="N114" s="94" t="n"/>
    </row>
    <row r="115" ht="68.65000000000001" customHeight="1">
      <c r="A115" s="88" t="inlineStr">
        <is>
          <t>9</t>
        </is>
      </c>
      <c r="B115" s="91" t="inlineStr">
        <is>
          <t>ФЕР01-02-100-02</t>
        </is>
      </c>
      <c r="C115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71" t="n"/>
      <c r="E115" s="272" t="n"/>
      <c r="F115" s="93" t="inlineStr">
        <is>
          <t>100 шт</t>
        </is>
      </c>
      <c r="G115" s="94" t="n">
        <v>2.23</v>
      </c>
      <c r="H115" s="95" t="n">
        <v>1</v>
      </c>
      <c r="I115" s="116" t="n">
        <v>2.23</v>
      </c>
      <c r="J115" s="94" t="n"/>
      <c r="K115" s="94" t="n"/>
      <c r="L115" s="94" t="n"/>
      <c r="M115" s="94" t="n"/>
      <c r="N115" s="94" t="n"/>
    </row>
    <row r="116" ht="19.35" customHeight="1">
      <c r="A116" s="96" t="n"/>
      <c r="B116" s="97" t="inlineStr">
        <is>
          <t>1</t>
        </is>
      </c>
      <c r="C116" s="98" t="inlineStr">
        <is>
          <t>ОТ</t>
        </is>
      </c>
      <c r="D116" s="271" t="n"/>
      <c r="E116" s="272" t="n"/>
      <c r="F116" s="99" t="n"/>
      <c r="G116" s="99" t="n"/>
      <c r="H116" s="99" t="n"/>
      <c r="I116" s="100" t="n"/>
      <c r="J116" s="101" t="n">
        <v>201.24</v>
      </c>
      <c r="K116" s="273" t="n">
        <v>1.2</v>
      </c>
      <c r="L116" s="101" t="n">
        <v>538.52</v>
      </c>
      <c r="M116" s="101" t="n">
        <v>71.26000000000001</v>
      </c>
      <c r="N116" s="103" t="n">
        <v>38374.94</v>
      </c>
    </row>
    <row r="117" ht="19.35" customHeight="1">
      <c r="A117" s="96" t="n"/>
      <c r="B117" s="97" t="inlineStr">
        <is>
          <t>2</t>
        </is>
      </c>
      <c r="C117" s="98" t="inlineStr">
        <is>
          <t>ЭМ</t>
        </is>
      </c>
      <c r="D117" s="271" t="n"/>
      <c r="E117" s="272" t="n"/>
      <c r="F117" s="99" t="n"/>
      <c r="G117" s="99" t="n"/>
      <c r="H117" s="99" t="n"/>
      <c r="I117" s="100" t="n"/>
      <c r="J117" s="103" t="n">
        <v>1142.56</v>
      </c>
      <c r="K117" s="273" t="n">
        <v>1.2</v>
      </c>
      <c r="L117" s="103" t="n">
        <v>3057.49</v>
      </c>
      <c r="M117" s="100" t="n"/>
      <c r="N117" s="100" t="n"/>
    </row>
    <row r="118" ht="19.35" customHeight="1">
      <c r="A118" s="96" t="n"/>
      <c r="B118" s="97" t="inlineStr">
        <is>
          <t>3</t>
        </is>
      </c>
      <c r="C118" s="98" t="inlineStr">
        <is>
          <t>в т.ч. ОТм</t>
        </is>
      </c>
      <c r="D118" s="271" t="n"/>
      <c r="E118" s="272" t="n"/>
      <c r="F118" s="99" t="n"/>
      <c r="G118" s="99" t="n"/>
      <c r="H118" s="99" t="n"/>
      <c r="I118" s="100" t="n"/>
      <c r="J118" s="101" t="n">
        <v>199.8</v>
      </c>
      <c r="K118" s="273" t="n">
        <v>1.2</v>
      </c>
      <c r="L118" s="101" t="n">
        <v>534.66</v>
      </c>
      <c r="M118" s="101" t="n">
        <v>71.26000000000001</v>
      </c>
      <c r="N118" s="103" t="n">
        <v>38099.87</v>
      </c>
    </row>
    <row r="119" ht="19.35" customHeight="1">
      <c r="A119" s="96" t="n"/>
      <c r="B119" s="104" t="n"/>
      <c r="C119" s="98" t="inlineStr">
        <is>
          <t>ЗТ</t>
        </is>
      </c>
      <c r="D119" s="271" t="n"/>
      <c r="E119" s="272" t="n"/>
      <c r="F119" s="105" t="inlineStr">
        <is>
          <t>чел.-ч</t>
        </is>
      </c>
      <c r="G119" s="276" t="n">
        <v>25.8</v>
      </c>
      <c r="H119" s="273" t="n">
        <v>1.2</v>
      </c>
      <c r="I119" s="277" t="n">
        <v>69.0408</v>
      </c>
      <c r="J119" s="100" t="n"/>
      <c r="K119" s="100" t="n"/>
      <c r="L119" s="100" t="n"/>
      <c r="M119" s="100" t="n"/>
      <c r="N119" s="100" t="n"/>
    </row>
    <row r="120" ht="19.35" customHeight="1">
      <c r="A120" s="96" t="n"/>
      <c r="B120" s="104" t="n"/>
      <c r="C120" s="98" t="inlineStr">
        <is>
          <t>ЗТм</t>
        </is>
      </c>
      <c r="D120" s="271" t="n"/>
      <c r="E120" s="272" t="n"/>
      <c r="F120" s="105" t="inlineStr">
        <is>
          <t>чел.-ч</t>
        </is>
      </c>
      <c r="G120" s="276" t="n">
        <v>14.8</v>
      </c>
      <c r="H120" s="273" t="n">
        <v>1.2</v>
      </c>
      <c r="I120" s="277" t="n">
        <v>39.6048</v>
      </c>
      <c r="J120" s="100" t="n"/>
      <c r="K120" s="100" t="n"/>
      <c r="L120" s="100" t="n"/>
      <c r="M120" s="100" t="n"/>
      <c r="N120" s="100" t="n"/>
    </row>
    <row r="121" ht="19.35" customHeight="1">
      <c r="A121" s="96" t="n"/>
      <c r="B121" s="104" t="n"/>
      <c r="C121" s="98" t="inlineStr">
        <is>
          <t>Итого по расценке</t>
        </is>
      </c>
      <c r="D121" s="271" t="n"/>
      <c r="E121" s="272" t="n"/>
      <c r="F121" s="99" t="n"/>
      <c r="G121" s="107" t="n"/>
      <c r="H121" s="107" t="n"/>
      <c r="I121" s="100" t="n"/>
      <c r="J121" s="103" t="n">
        <v>1343.8</v>
      </c>
      <c r="K121" s="100" t="n"/>
      <c r="L121" s="103" t="n">
        <v>3596.01</v>
      </c>
      <c r="M121" s="100" t="n"/>
      <c r="N121" s="108" t="n"/>
    </row>
    <row r="122" ht="19.35" customHeight="1">
      <c r="A122" s="96" t="n"/>
      <c r="B122" s="109" t="n"/>
      <c r="C122" s="98" t="inlineStr">
        <is>
          <t>ФОТ</t>
        </is>
      </c>
      <c r="D122" s="271" t="n"/>
      <c r="E122" s="272" t="n"/>
      <c r="F122" s="99" t="n"/>
      <c r="G122" s="107" t="n"/>
      <c r="H122" s="107" t="n"/>
      <c r="I122" s="100" t="n"/>
      <c r="J122" s="100" t="n"/>
      <c r="K122" s="100" t="n"/>
      <c r="L122" s="103" t="n">
        <v>1073.18</v>
      </c>
      <c r="M122" s="100" t="n"/>
      <c r="N122" s="103" t="n">
        <v>76474.81</v>
      </c>
    </row>
    <row r="123" ht="42" customHeight="1">
      <c r="A123" s="96" t="n"/>
      <c r="B123" s="110" t="inlineStr">
        <is>
          <t>Пр/812-001.4-1</t>
        </is>
      </c>
      <c r="C123" s="98" t="inlineStr">
        <is>
          <t>НР Земляные работы по другим видам работ (подготовительным, сопутствующим, укрепительным)</t>
        </is>
      </c>
      <c r="D123" s="271" t="n"/>
      <c r="E123" s="272" t="n"/>
      <c r="F123" s="105" t="inlineStr">
        <is>
          <t>%</t>
        </is>
      </c>
      <c r="G123" s="111" t="n">
        <v>89</v>
      </c>
      <c r="H123" s="112" t="n"/>
      <c r="I123" s="111" t="n">
        <v>89</v>
      </c>
      <c r="J123" s="100" t="n"/>
      <c r="K123" s="100" t="n"/>
      <c r="L123" s="101" t="n">
        <v>955.13</v>
      </c>
      <c r="M123" s="100" t="n"/>
      <c r="N123" s="113" t="n">
        <v>68062.58</v>
      </c>
    </row>
    <row r="124" ht="42" customHeight="1">
      <c r="A124" s="96" t="n"/>
      <c r="B124" s="110" t="inlineStr">
        <is>
          <t>Пр/774-001.4</t>
        </is>
      </c>
      <c r="C124" s="98" t="inlineStr">
        <is>
          <t>СП Земляные работы по другим видам работ (подготовительным, сопутствующим, укрепительным)</t>
        </is>
      </c>
      <c r="D124" s="271" t="n"/>
      <c r="E124" s="272" t="n"/>
      <c r="F124" s="105" t="inlineStr">
        <is>
          <t>%</t>
        </is>
      </c>
      <c r="G124" s="111" t="n">
        <v>41</v>
      </c>
      <c r="H124" s="112" t="n"/>
      <c r="I124" s="111" t="n">
        <v>41</v>
      </c>
      <c r="J124" s="100" t="n"/>
      <c r="K124" s="100" t="n"/>
      <c r="L124" s="101" t="n">
        <v>440</v>
      </c>
      <c r="M124" s="100" t="n"/>
      <c r="N124" s="103" t="n">
        <v>31354.67</v>
      </c>
    </row>
    <row r="125" ht="19.35" customHeight="1">
      <c r="A125" s="96" t="n"/>
      <c r="B125" s="109" t="n"/>
      <c r="C125" s="88" t="inlineStr">
        <is>
          <t>Всего по позиции</t>
        </is>
      </c>
      <c r="D125" s="271" t="n"/>
      <c r="E125" s="272" t="n"/>
      <c r="F125" s="100" t="n"/>
      <c r="G125" s="107" t="n"/>
      <c r="H125" s="107" t="n"/>
      <c r="I125" s="114" t="n"/>
      <c r="J125" s="114" t="n"/>
      <c r="K125" s="114" t="n"/>
      <c r="L125" s="115" t="n">
        <v>4991.14</v>
      </c>
      <c r="M125" s="114" t="n"/>
      <c r="N125" s="94" t="n"/>
    </row>
    <row r="126" ht="55.35" customHeight="1">
      <c r="A126" s="88" t="inlineStr">
        <is>
          <t>10</t>
        </is>
      </c>
      <c r="B126" s="91" t="inlineStr">
        <is>
          <t>ФЕР01-02-100-08</t>
        </is>
      </c>
      <c r="C126" s="92" t="inlineStr">
        <is>
          <t>При трелевке на каждые последующие 100 м добавлять: к расценке 01-02-100-02</t>
        </is>
      </c>
      <c r="D126" s="271" t="n"/>
      <c r="E126" s="272" t="n"/>
      <c r="F126" s="93" t="inlineStr">
        <is>
          <t>100 шт</t>
        </is>
      </c>
      <c r="G126" s="94" t="n">
        <v>2.23</v>
      </c>
      <c r="H126" s="95" t="n">
        <v>1</v>
      </c>
      <c r="I126" s="116" t="n">
        <v>2.23</v>
      </c>
      <c r="J126" s="94" t="n"/>
      <c r="K126" s="94" t="n"/>
      <c r="L126" s="94" t="n"/>
      <c r="M126" s="94" t="n"/>
      <c r="N126" s="94" t="n"/>
    </row>
    <row r="127" ht="19.35" customHeight="1">
      <c r="A127" s="96" t="n"/>
      <c r="B127" s="97" t="inlineStr">
        <is>
          <t>1</t>
        </is>
      </c>
      <c r="C127" s="98" t="inlineStr">
        <is>
          <t>ОТ</t>
        </is>
      </c>
      <c r="D127" s="271" t="n"/>
      <c r="E127" s="272" t="n"/>
      <c r="F127" s="99" t="n"/>
      <c r="G127" s="99" t="n"/>
      <c r="H127" s="99" t="n"/>
      <c r="I127" s="100" t="n"/>
      <c r="J127" s="101" t="n">
        <v>58.34</v>
      </c>
      <c r="K127" s="273" t="n">
        <v>1.2</v>
      </c>
      <c r="L127" s="101" t="n">
        <v>156.12</v>
      </c>
      <c r="M127" s="101" t="n">
        <v>71.26000000000001</v>
      </c>
      <c r="N127" s="103" t="n">
        <v>11125.11</v>
      </c>
    </row>
    <row r="128" ht="19.35" customHeight="1">
      <c r="A128" s="96" t="n"/>
      <c r="B128" s="97" t="inlineStr">
        <is>
          <t>2</t>
        </is>
      </c>
      <c r="C128" s="98" t="inlineStr">
        <is>
          <t>ЭМ</t>
        </is>
      </c>
      <c r="D128" s="271" t="n"/>
      <c r="E128" s="272" t="n"/>
      <c r="F128" s="99" t="n"/>
      <c r="G128" s="99" t="n"/>
      <c r="H128" s="99" t="n"/>
      <c r="I128" s="100" t="n"/>
      <c r="J128" s="101" t="n">
        <v>330.42</v>
      </c>
      <c r="K128" s="273" t="n">
        <v>1.2</v>
      </c>
      <c r="L128" s="101" t="n">
        <v>884.2</v>
      </c>
      <c r="M128" s="100" t="n"/>
      <c r="N128" s="100" t="n"/>
    </row>
    <row r="129" ht="19.35" customHeight="1">
      <c r="A129" s="96" t="n"/>
      <c r="B129" s="97" t="inlineStr">
        <is>
          <t>3</t>
        </is>
      </c>
      <c r="C129" s="98" t="inlineStr">
        <is>
          <t>в т.ч. ОТм</t>
        </is>
      </c>
      <c r="D129" s="271" t="n"/>
      <c r="E129" s="272" t="n"/>
      <c r="F129" s="99" t="n"/>
      <c r="G129" s="99" t="n"/>
      <c r="H129" s="99" t="n"/>
      <c r="I129" s="100" t="n"/>
      <c r="J129" s="101" t="n">
        <v>57.78</v>
      </c>
      <c r="K129" s="273" t="n">
        <v>1.2</v>
      </c>
      <c r="L129" s="101" t="n">
        <v>154.62</v>
      </c>
      <c r="M129" s="101" t="n">
        <v>71.26000000000001</v>
      </c>
      <c r="N129" s="103" t="n">
        <v>11018.22</v>
      </c>
    </row>
    <row r="130" ht="19.35" customHeight="1">
      <c r="A130" s="96" t="n"/>
      <c r="B130" s="104" t="n"/>
      <c r="C130" s="98" t="inlineStr">
        <is>
          <t>ЗТ</t>
        </is>
      </c>
      <c r="D130" s="271" t="n"/>
      <c r="E130" s="272" t="n"/>
      <c r="F130" s="105" t="inlineStr">
        <is>
          <t>чел.-ч</t>
        </is>
      </c>
      <c r="G130" s="101" t="n">
        <v>7.48</v>
      </c>
      <c r="H130" s="273" t="n">
        <v>1.2</v>
      </c>
      <c r="I130" s="275" t="n">
        <v>20.01648</v>
      </c>
      <c r="J130" s="100" t="n"/>
      <c r="K130" s="100" t="n"/>
      <c r="L130" s="100" t="n"/>
      <c r="M130" s="100" t="n"/>
      <c r="N130" s="100" t="n"/>
    </row>
    <row r="131" ht="19.35" customHeight="1">
      <c r="A131" s="96" t="n"/>
      <c r="B131" s="104" t="n"/>
      <c r="C131" s="98" t="inlineStr">
        <is>
          <t>ЗТм</t>
        </is>
      </c>
      <c r="D131" s="271" t="n"/>
      <c r="E131" s="272" t="n"/>
      <c r="F131" s="105" t="inlineStr">
        <is>
          <t>чел.-ч</t>
        </is>
      </c>
      <c r="G131" s="101" t="n">
        <v>4.28</v>
      </c>
      <c r="H131" s="273" t="n">
        <v>1.2</v>
      </c>
      <c r="I131" s="275" t="n">
        <v>11.45328</v>
      </c>
      <c r="J131" s="100" t="n"/>
      <c r="K131" s="100" t="n"/>
      <c r="L131" s="100" t="n"/>
      <c r="M131" s="100" t="n"/>
      <c r="N131" s="100" t="n"/>
    </row>
    <row r="132" ht="19.35" customHeight="1">
      <c r="A132" s="96" t="n"/>
      <c r="B132" s="104" t="n"/>
      <c r="C132" s="98" t="inlineStr">
        <is>
          <t>Итого по расценке</t>
        </is>
      </c>
      <c r="D132" s="271" t="n"/>
      <c r="E132" s="272" t="n"/>
      <c r="F132" s="99" t="n"/>
      <c r="G132" s="107" t="n"/>
      <c r="H132" s="107" t="n"/>
      <c r="I132" s="100" t="n"/>
      <c r="J132" s="101" t="n">
        <v>388.76</v>
      </c>
      <c r="K132" s="100" t="n"/>
      <c r="L132" s="103" t="n">
        <v>1040.32</v>
      </c>
      <c r="M132" s="100" t="n"/>
      <c r="N132" s="108" t="n"/>
    </row>
    <row r="133" ht="19.35" customHeight="1">
      <c r="A133" s="96" t="n"/>
      <c r="B133" s="109" t="n"/>
      <c r="C133" s="98" t="inlineStr">
        <is>
          <t>ФОТ</t>
        </is>
      </c>
      <c r="D133" s="271" t="n"/>
      <c r="E133" s="272" t="n"/>
      <c r="F133" s="99" t="n"/>
      <c r="G133" s="107" t="n"/>
      <c r="H133" s="107" t="n"/>
      <c r="I133" s="100" t="n"/>
      <c r="J133" s="100" t="n"/>
      <c r="K133" s="100" t="n"/>
      <c r="L133" s="101" t="n">
        <v>310.74</v>
      </c>
      <c r="M133" s="100" t="n"/>
      <c r="N133" s="103" t="n">
        <v>22143.33</v>
      </c>
    </row>
    <row r="134" ht="42" customHeight="1">
      <c r="A134" s="96" t="n"/>
      <c r="B134" s="110" t="inlineStr">
        <is>
          <t>Пр/812-001.4-1</t>
        </is>
      </c>
      <c r="C134" s="98" t="inlineStr">
        <is>
          <t>НР Земляные работы по другим видам работ (подготовительным, сопутствующим, укрепительным)</t>
        </is>
      </c>
      <c r="D134" s="271" t="n"/>
      <c r="E134" s="272" t="n"/>
      <c r="F134" s="105" t="inlineStr">
        <is>
          <t>%</t>
        </is>
      </c>
      <c r="G134" s="111" t="n">
        <v>89</v>
      </c>
      <c r="H134" s="112" t="n"/>
      <c r="I134" s="111" t="n">
        <v>89</v>
      </c>
      <c r="J134" s="100" t="n"/>
      <c r="K134" s="100" t="n"/>
      <c r="L134" s="101" t="n">
        <v>276.56</v>
      </c>
      <c r="M134" s="100" t="n"/>
      <c r="N134" s="113" t="n">
        <v>19707.56</v>
      </c>
    </row>
    <row r="135" ht="42" customHeight="1">
      <c r="A135" s="96" t="n"/>
      <c r="B135" s="110" t="inlineStr">
        <is>
          <t>Пр/774-001.4</t>
        </is>
      </c>
      <c r="C135" s="98" t="inlineStr">
        <is>
          <t>СП Земляные работы по другим видам работ (подготовительным, сопутствующим, укрепительным)</t>
        </is>
      </c>
      <c r="D135" s="271" t="n"/>
      <c r="E135" s="272" t="n"/>
      <c r="F135" s="105" t="inlineStr">
        <is>
          <t>%</t>
        </is>
      </c>
      <c r="G135" s="111" t="n">
        <v>41</v>
      </c>
      <c r="H135" s="112" t="n"/>
      <c r="I135" s="111" t="n">
        <v>41</v>
      </c>
      <c r="J135" s="100" t="n"/>
      <c r="K135" s="100" t="n"/>
      <c r="L135" s="101" t="n">
        <v>127.4</v>
      </c>
      <c r="M135" s="100" t="n"/>
      <c r="N135" s="103" t="n">
        <v>9078.77</v>
      </c>
    </row>
    <row r="136" ht="19.35" customHeight="1">
      <c r="A136" s="96" t="n"/>
      <c r="B136" s="109" t="n"/>
      <c r="C136" s="88" t="inlineStr">
        <is>
          <t>Всего по позиции</t>
        </is>
      </c>
      <c r="D136" s="271" t="n"/>
      <c r="E136" s="272" t="n"/>
      <c r="F136" s="100" t="n"/>
      <c r="G136" s="107" t="n"/>
      <c r="H136" s="107" t="n"/>
      <c r="I136" s="114" t="n"/>
      <c r="J136" s="114" t="n"/>
      <c r="K136" s="114" t="n"/>
      <c r="L136" s="115" t="n">
        <v>1444.28</v>
      </c>
      <c r="M136" s="114" t="n"/>
      <c r="N136" s="94" t="n"/>
    </row>
    <row r="137" ht="68.65000000000001" customHeight="1">
      <c r="A137" s="88" t="inlineStr">
        <is>
          <t>11</t>
        </is>
      </c>
      <c r="B137" s="91" t="inlineStr">
        <is>
          <t>ФЕР01-02-100-03</t>
        </is>
      </c>
      <c r="C137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71" t="n"/>
      <c r="E137" s="272" t="n"/>
      <c r="F137" s="93" t="inlineStr">
        <is>
          <t>100 шт</t>
        </is>
      </c>
      <c r="G137" s="94" t="n">
        <v>0.35</v>
      </c>
      <c r="H137" s="95" t="n">
        <v>1</v>
      </c>
      <c r="I137" s="116" t="n">
        <v>0.35</v>
      </c>
      <c r="J137" s="94" t="n"/>
      <c r="K137" s="94" t="n"/>
      <c r="L137" s="94" t="n"/>
      <c r="M137" s="94" t="n"/>
      <c r="N137" s="94" t="n"/>
    </row>
    <row r="138" ht="19.35" customHeight="1">
      <c r="A138" s="96" t="n"/>
      <c r="B138" s="97" t="inlineStr">
        <is>
          <t>1</t>
        </is>
      </c>
      <c r="C138" s="98" t="inlineStr">
        <is>
          <t>ОТ</t>
        </is>
      </c>
      <c r="D138" s="271" t="n"/>
      <c r="E138" s="272" t="n"/>
      <c r="F138" s="99" t="n"/>
      <c r="G138" s="99" t="n"/>
      <c r="H138" s="99" t="n"/>
      <c r="I138" s="100" t="n"/>
      <c r="J138" s="101" t="n">
        <v>326.82</v>
      </c>
      <c r="K138" s="273" t="n">
        <v>1.2</v>
      </c>
      <c r="L138" s="101" t="n">
        <v>137.26</v>
      </c>
      <c r="M138" s="101" t="n">
        <v>71.26000000000001</v>
      </c>
      <c r="N138" s="103" t="n">
        <v>9781.15</v>
      </c>
    </row>
    <row r="139" ht="19.35" customHeight="1">
      <c r="A139" s="96" t="n"/>
      <c r="B139" s="97" t="inlineStr">
        <is>
          <t>2</t>
        </is>
      </c>
      <c r="C139" s="98" t="inlineStr">
        <is>
          <t>ЭМ</t>
        </is>
      </c>
      <c r="D139" s="271" t="n"/>
      <c r="E139" s="272" t="n"/>
      <c r="F139" s="99" t="n"/>
      <c r="G139" s="99" t="n"/>
      <c r="H139" s="99" t="n"/>
      <c r="I139" s="100" t="n"/>
      <c r="J139" s="103" t="n">
        <v>1852.8</v>
      </c>
      <c r="K139" s="273" t="n">
        <v>1.2</v>
      </c>
      <c r="L139" s="101" t="n">
        <v>778.1799999999999</v>
      </c>
      <c r="M139" s="100" t="n"/>
      <c r="N139" s="100" t="n"/>
    </row>
    <row r="140" ht="19.35" customHeight="1">
      <c r="A140" s="96" t="n"/>
      <c r="B140" s="97" t="inlineStr">
        <is>
          <t>3</t>
        </is>
      </c>
      <c r="C140" s="98" t="inlineStr">
        <is>
          <t>в т.ч. ОТм</t>
        </is>
      </c>
      <c r="D140" s="271" t="n"/>
      <c r="E140" s="272" t="n"/>
      <c r="F140" s="99" t="n"/>
      <c r="G140" s="99" t="n"/>
      <c r="H140" s="99" t="n"/>
      <c r="I140" s="100" t="n"/>
      <c r="J140" s="101" t="n">
        <v>324</v>
      </c>
      <c r="K140" s="273" t="n">
        <v>1.2</v>
      </c>
      <c r="L140" s="101" t="n">
        <v>136.08</v>
      </c>
      <c r="M140" s="101" t="n">
        <v>71.26000000000001</v>
      </c>
      <c r="N140" s="103" t="n">
        <v>9697.059999999999</v>
      </c>
    </row>
    <row r="141" ht="19.35" customHeight="1">
      <c r="A141" s="96" t="n"/>
      <c r="B141" s="104" t="n"/>
      <c r="C141" s="98" t="inlineStr">
        <is>
          <t>ЗТ</t>
        </is>
      </c>
      <c r="D141" s="271" t="n"/>
      <c r="E141" s="272" t="n"/>
      <c r="F141" s="105" t="inlineStr">
        <is>
          <t>чел.-ч</t>
        </is>
      </c>
      <c r="G141" s="276" t="n">
        <v>41.9</v>
      </c>
      <c r="H141" s="273" t="n">
        <v>1.2</v>
      </c>
      <c r="I141" s="274" t="n">
        <v>17.598</v>
      </c>
      <c r="J141" s="100" t="n"/>
      <c r="K141" s="100" t="n"/>
      <c r="L141" s="100" t="n"/>
      <c r="M141" s="100" t="n"/>
      <c r="N141" s="100" t="n"/>
    </row>
    <row r="142" ht="19.35" customHeight="1">
      <c r="A142" s="96" t="n"/>
      <c r="B142" s="104" t="n"/>
      <c r="C142" s="98" t="inlineStr">
        <is>
          <t>ЗТм</t>
        </is>
      </c>
      <c r="D142" s="271" t="n"/>
      <c r="E142" s="272" t="n"/>
      <c r="F142" s="105" t="inlineStr">
        <is>
          <t>чел.-ч</t>
        </is>
      </c>
      <c r="G142" s="120" t="n">
        <v>24</v>
      </c>
      <c r="H142" s="273" t="n">
        <v>1.2</v>
      </c>
      <c r="I142" s="101" t="n">
        <v>10.08</v>
      </c>
      <c r="J142" s="100" t="n"/>
      <c r="K142" s="100" t="n"/>
      <c r="L142" s="100" t="n"/>
      <c r="M142" s="100" t="n"/>
      <c r="N142" s="100" t="n"/>
    </row>
    <row r="143" ht="19.35" customHeight="1">
      <c r="A143" s="96" t="n"/>
      <c r="B143" s="104" t="n"/>
      <c r="C143" s="98" t="inlineStr">
        <is>
          <t>Итого по расценке</t>
        </is>
      </c>
      <c r="D143" s="271" t="n"/>
      <c r="E143" s="272" t="n"/>
      <c r="F143" s="99" t="n"/>
      <c r="G143" s="107" t="n"/>
      <c r="H143" s="107" t="n"/>
      <c r="I143" s="100" t="n"/>
      <c r="J143" s="103" t="n">
        <v>2179.62</v>
      </c>
      <c r="K143" s="100" t="n"/>
      <c r="L143" s="101" t="n">
        <v>915.4400000000001</v>
      </c>
      <c r="M143" s="100" t="n"/>
      <c r="N143" s="108" t="n"/>
    </row>
    <row r="144" ht="19.35" customHeight="1">
      <c r="A144" s="96" t="n"/>
      <c r="B144" s="109" t="n"/>
      <c r="C144" s="98" t="inlineStr">
        <is>
          <t>ФОТ</t>
        </is>
      </c>
      <c r="D144" s="271" t="n"/>
      <c r="E144" s="272" t="n"/>
      <c r="F144" s="99" t="n"/>
      <c r="G144" s="107" t="n"/>
      <c r="H144" s="107" t="n"/>
      <c r="I144" s="100" t="n"/>
      <c r="J144" s="100" t="n"/>
      <c r="K144" s="100" t="n"/>
      <c r="L144" s="101" t="n">
        <v>273.34</v>
      </c>
      <c r="M144" s="100" t="n"/>
      <c r="N144" s="103" t="n">
        <v>19478.21</v>
      </c>
    </row>
    <row r="145" ht="42" customHeight="1">
      <c r="A145" s="96" t="n"/>
      <c r="B145" s="110" t="inlineStr">
        <is>
          <t>Пр/812-001.4-1</t>
        </is>
      </c>
      <c r="C145" s="98" t="inlineStr">
        <is>
          <t>НР Земляные работы по другим видам работ (подготовительным, сопутствующим, укрепительным)</t>
        </is>
      </c>
      <c r="D145" s="271" t="n"/>
      <c r="E145" s="272" t="n"/>
      <c r="F145" s="105" t="inlineStr">
        <is>
          <t>%</t>
        </is>
      </c>
      <c r="G145" s="111" t="n">
        <v>89</v>
      </c>
      <c r="H145" s="112" t="n"/>
      <c r="I145" s="111" t="n">
        <v>89</v>
      </c>
      <c r="J145" s="100" t="n"/>
      <c r="K145" s="100" t="n"/>
      <c r="L145" s="101" t="n">
        <v>243.27</v>
      </c>
      <c r="M145" s="100" t="n"/>
      <c r="N145" s="113" t="n">
        <v>17335.61</v>
      </c>
    </row>
    <row r="146" ht="42" customHeight="1">
      <c r="A146" s="96" t="n"/>
      <c r="B146" s="110" t="inlineStr">
        <is>
          <t>Пр/774-001.4</t>
        </is>
      </c>
      <c r="C146" s="98" t="inlineStr">
        <is>
          <t>СП Земляные работы по другим видам работ (подготовительным, сопутствующим, укрепительным)</t>
        </is>
      </c>
      <c r="D146" s="271" t="n"/>
      <c r="E146" s="272" t="n"/>
      <c r="F146" s="105" t="inlineStr">
        <is>
          <t>%</t>
        </is>
      </c>
      <c r="G146" s="111" t="n">
        <v>41</v>
      </c>
      <c r="H146" s="112" t="n"/>
      <c r="I146" s="111" t="n">
        <v>41</v>
      </c>
      <c r="J146" s="100" t="n"/>
      <c r="K146" s="100" t="n"/>
      <c r="L146" s="101" t="n">
        <v>112.07</v>
      </c>
      <c r="M146" s="100" t="n"/>
      <c r="N146" s="103" t="n">
        <v>7986.07</v>
      </c>
    </row>
    <row r="147" ht="19.35" customHeight="1">
      <c r="A147" s="96" t="n"/>
      <c r="B147" s="109" t="n"/>
      <c r="C147" s="88" t="inlineStr">
        <is>
          <t>Всего по позиции</t>
        </is>
      </c>
      <c r="D147" s="271" t="n"/>
      <c r="E147" s="272" t="n"/>
      <c r="F147" s="100" t="n"/>
      <c r="G147" s="107" t="n"/>
      <c r="H147" s="107" t="n"/>
      <c r="I147" s="114" t="n"/>
      <c r="J147" s="114" t="n"/>
      <c r="K147" s="114" t="n"/>
      <c r="L147" s="115" t="n">
        <v>1270.78</v>
      </c>
      <c r="M147" s="114" t="n"/>
      <c r="N147" s="94" t="n"/>
    </row>
    <row r="148" ht="55.35" customHeight="1">
      <c r="A148" s="88" t="inlineStr">
        <is>
          <t>12</t>
        </is>
      </c>
      <c r="B148" s="91" t="inlineStr">
        <is>
          <t>ФЕР01-02-100-09</t>
        </is>
      </c>
      <c r="C148" s="92" t="inlineStr">
        <is>
          <t>При трелевке на каждые последующие 100 м добавлять: к расценке 01-02-100-03</t>
        </is>
      </c>
      <c r="D148" s="271" t="n"/>
      <c r="E148" s="272" t="n"/>
      <c r="F148" s="93" t="inlineStr">
        <is>
          <t>100 шт</t>
        </is>
      </c>
      <c r="G148" s="94" t="n">
        <v>0.35</v>
      </c>
      <c r="H148" s="95" t="n">
        <v>1</v>
      </c>
      <c r="I148" s="116" t="n">
        <v>0.35</v>
      </c>
      <c r="J148" s="94" t="n"/>
      <c r="K148" s="94" t="n"/>
      <c r="L148" s="94" t="n"/>
      <c r="M148" s="94" t="n"/>
      <c r="N148" s="94" t="n"/>
    </row>
    <row r="149" ht="19.35" customHeight="1">
      <c r="A149" s="96" t="n"/>
      <c r="B149" s="97" t="inlineStr">
        <is>
          <t>1</t>
        </is>
      </c>
      <c r="C149" s="98" t="inlineStr">
        <is>
          <t>ОТ</t>
        </is>
      </c>
      <c r="D149" s="271" t="n"/>
      <c r="E149" s="272" t="n"/>
      <c r="F149" s="99" t="n"/>
      <c r="G149" s="99" t="n"/>
      <c r="H149" s="99" t="n"/>
      <c r="I149" s="100" t="n"/>
      <c r="J149" s="101" t="n">
        <v>93.59999999999999</v>
      </c>
      <c r="K149" s="273" t="n">
        <v>1.2</v>
      </c>
      <c r="L149" s="101" t="n">
        <v>39.31</v>
      </c>
      <c r="M149" s="101" t="n">
        <v>71.26000000000001</v>
      </c>
      <c r="N149" s="103" t="n">
        <v>2801.23</v>
      </c>
    </row>
    <row r="150" ht="19.35" customHeight="1">
      <c r="A150" s="96" t="n"/>
      <c r="B150" s="97" t="inlineStr">
        <is>
          <t>2</t>
        </is>
      </c>
      <c r="C150" s="98" t="inlineStr">
        <is>
          <t>ЭМ</t>
        </is>
      </c>
      <c r="D150" s="271" t="n"/>
      <c r="E150" s="272" t="n"/>
      <c r="F150" s="99" t="n"/>
      <c r="G150" s="99" t="n"/>
      <c r="H150" s="99" t="n"/>
      <c r="I150" s="100" t="n"/>
      <c r="J150" s="101" t="n">
        <v>531.14</v>
      </c>
      <c r="K150" s="273" t="n">
        <v>1.2</v>
      </c>
      <c r="L150" s="101" t="n">
        <v>223.08</v>
      </c>
      <c r="M150" s="100" t="n"/>
      <c r="N150" s="100" t="n"/>
    </row>
    <row r="151" ht="19.35" customHeight="1">
      <c r="A151" s="96" t="n"/>
      <c r="B151" s="97" t="inlineStr">
        <is>
          <t>3</t>
        </is>
      </c>
      <c r="C151" s="98" t="inlineStr">
        <is>
          <t>в т.ч. ОТм</t>
        </is>
      </c>
      <c r="D151" s="271" t="n"/>
      <c r="E151" s="272" t="n"/>
      <c r="F151" s="99" t="n"/>
      <c r="G151" s="99" t="n"/>
      <c r="H151" s="99" t="n"/>
      <c r="I151" s="100" t="n"/>
      <c r="J151" s="101" t="n">
        <v>92.88</v>
      </c>
      <c r="K151" s="273" t="n">
        <v>1.2</v>
      </c>
      <c r="L151" s="101" t="n">
        <v>39.01</v>
      </c>
      <c r="M151" s="101" t="n">
        <v>71.26000000000001</v>
      </c>
      <c r="N151" s="103" t="n">
        <v>2779.85</v>
      </c>
    </row>
    <row r="152" ht="19.35" customHeight="1">
      <c r="A152" s="96" t="n"/>
      <c r="B152" s="104" t="n"/>
      <c r="C152" s="98" t="inlineStr">
        <is>
          <t>ЗТ</t>
        </is>
      </c>
      <c r="D152" s="271" t="n"/>
      <c r="E152" s="272" t="n"/>
      <c r="F152" s="105" t="inlineStr">
        <is>
          <t>чел.-ч</t>
        </is>
      </c>
      <c r="G152" s="120" t="n">
        <v>12</v>
      </c>
      <c r="H152" s="273" t="n">
        <v>1.2</v>
      </c>
      <c r="I152" s="101" t="n">
        <v>5.04</v>
      </c>
      <c r="J152" s="100" t="n"/>
      <c r="K152" s="100" t="n"/>
      <c r="L152" s="100" t="n"/>
      <c r="M152" s="100" t="n"/>
      <c r="N152" s="100" t="n"/>
    </row>
    <row r="153" ht="19.35" customHeight="1">
      <c r="A153" s="96" t="n"/>
      <c r="B153" s="104" t="n"/>
      <c r="C153" s="98" t="inlineStr">
        <is>
          <t>ЗТм</t>
        </is>
      </c>
      <c r="D153" s="271" t="n"/>
      <c r="E153" s="272" t="n"/>
      <c r="F153" s="105" t="inlineStr">
        <is>
          <t>чел.-ч</t>
        </is>
      </c>
      <c r="G153" s="101" t="n">
        <v>6.88</v>
      </c>
      <c r="H153" s="273" t="n">
        <v>1.2</v>
      </c>
      <c r="I153" s="277" t="n">
        <v>2.8896</v>
      </c>
      <c r="J153" s="100" t="n"/>
      <c r="K153" s="100" t="n"/>
      <c r="L153" s="100" t="n"/>
      <c r="M153" s="100" t="n"/>
      <c r="N153" s="100" t="n"/>
    </row>
    <row r="154" ht="19.35" customHeight="1">
      <c r="A154" s="96" t="n"/>
      <c r="B154" s="104" t="n"/>
      <c r="C154" s="98" t="inlineStr">
        <is>
          <t>Итого по расценке</t>
        </is>
      </c>
      <c r="D154" s="271" t="n"/>
      <c r="E154" s="272" t="n"/>
      <c r="F154" s="99" t="n"/>
      <c r="G154" s="107" t="n"/>
      <c r="H154" s="107" t="n"/>
      <c r="I154" s="100" t="n"/>
      <c r="J154" s="101" t="n">
        <v>624.74</v>
      </c>
      <c r="K154" s="100" t="n"/>
      <c r="L154" s="101" t="n">
        <v>262.39</v>
      </c>
      <c r="M154" s="100" t="n"/>
      <c r="N154" s="108" t="n"/>
    </row>
    <row r="155" ht="19.35" customHeight="1">
      <c r="A155" s="96" t="n"/>
      <c r="B155" s="109" t="n"/>
      <c r="C155" s="98" t="inlineStr">
        <is>
          <t>ФОТ</t>
        </is>
      </c>
      <c r="D155" s="271" t="n"/>
      <c r="E155" s="272" t="n"/>
      <c r="F155" s="99" t="n"/>
      <c r="G155" s="107" t="n"/>
      <c r="H155" s="107" t="n"/>
      <c r="I155" s="100" t="n"/>
      <c r="J155" s="100" t="n"/>
      <c r="K155" s="100" t="n"/>
      <c r="L155" s="101" t="n">
        <v>78.31999999999999</v>
      </c>
      <c r="M155" s="100" t="n"/>
      <c r="N155" s="103" t="n">
        <v>5581.08</v>
      </c>
    </row>
    <row r="156" ht="42" customHeight="1">
      <c r="A156" s="96" t="n"/>
      <c r="B156" s="110" t="inlineStr">
        <is>
          <t>Пр/812-001.4-1</t>
        </is>
      </c>
      <c r="C156" s="98" t="inlineStr">
        <is>
          <t>НР Земляные работы по другим видам работ (подготовительным, сопутствующим, укрепительным)</t>
        </is>
      </c>
      <c r="D156" s="271" t="n"/>
      <c r="E156" s="272" t="n"/>
      <c r="F156" s="105" t="inlineStr">
        <is>
          <t>%</t>
        </is>
      </c>
      <c r="G156" s="111" t="n">
        <v>89</v>
      </c>
      <c r="H156" s="112" t="n"/>
      <c r="I156" s="111" t="n">
        <v>89</v>
      </c>
      <c r="J156" s="100" t="n"/>
      <c r="K156" s="100" t="n"/>
      <c r="L156" s="101" t="n">
        <v>69.7</v>
      </c>
      <c r="M156" s="100" t="n"/>
      <c r="N156" s="113" t="n">
        <v>4967.16</v>
      </c>
    </row>
    <row r="157" ht="42" customHeight="1">
      <c r="A157" s="96" t="n"/>
      <c r="B157" s="110" t="inlineStr">
        <is>
          <t>Пр/774-001.4</t>
        </is>
      </c>
      <c r="C157" s="98" t="inlineStr">
        <is>
          <t>СП Земляные работы по другим видам работ (подготовительным, сопутствующим, укрепительным)</t>
        </is>
      </c>
      <c r="D157" s="271" t="n"/>
      <c r="E157" s="272" t="n"/>
      <c r="F157" s="105" t="inlineStr">
        <is>
          <t>%</t>
        </is>
      </c>
      <c r="G157" s="111" t="n">
        <v>41</v>
      </c>
      <c r="H157" s="112" t="n"/>
      <c r="I157" s="111" t="n">
        <v>41</v>
      </c>
      <c r="J157" s="100" t="n"/>
      <c r="K157" s="100" t="n"/>
      <c r="L157" s="101" t="n">
        <v>32.11</v>
      </c>
      <c r="M157" s="100" t="n"/>
      <c r="N157" s="103" t="n">
        <v>2288.24</v>
      </c>
    </row>
    <row r="158" ht="19.35" customHeight="1">
      <c r="A158" s="96" t="n"/>
      <c r="B158" s="109" t="n"/>
      <c r="C158" s="88" t="inlineStr">
        <is>
          <t>Всего по позиции</t>
        </is>
      </c>
      <c r="D158" s="271" t="n"/>
      <c r="E158" s="272" t="n"/>
      <c r="F158" s="100" t="n"/>
      <c r="G158" s="107" t="n"/>
      <c r="H158" s="107" t="n"/>
      <c r="I158" s="114" t="n"/>
      <c r="J158" s="114" t="n"/>
      <c r="K158" s="114" t="n"/>
      <c r="L158" s="116" t="n">
        <v>364.2</v>
      </c>
      <c r="M158" s="114" t="n"/>
      <c r="N158" s="94" t="n"/>
    </row>
    <row r="159" ht="19.35" customHeight="1">
      <c r="A159" s="121" t="n"/>
      <c r="B159" s="121" t="n"/>
      <c r="C159" s="122" t="inlineStr">
        <is>
          <t>Итого по разделу 1. Вырубка просеки</t>
        </is>
      </c>
      <c r="L159" s="123" t="n">
        <v>34807.23</v>
      </c>
      <c r="M159" s="121" t="n"/>
      <c r="N159" s="124" t="n"/>
    </row>
    <row r="160" ht="19.35" customHeight="1">
      <c r="A160" s="125" t="n"/>
      <c r="B160" s="126" t="n"/>
      <c r="C160" s="127" t="inlineStr">
        <is>
          <t>Итого прямые затраты по разделу</t>
        </is>
      </c>
      <c r="L160" s="128" t="n">
        <v>19354.99</v>
      </c>
      <c r="M160" s="129" t="n"/>
      <c r="N160" s="128" t="n">
        <v>923855.12</v>
      </c>
    </row>
    <row r="161" ht="19.35" customHeight="1">
      <c r="A161" s="125" t="n"/>
      <c r="B161" s="126" t="n"/>
      <c r="C161" s="127" t="inlineStr">
        <is>
          <t>в том числе</t>
        </is>
      </c>
      <c r="L161" s="128" t="n"/>
      <c r="M161" s="129" t="n"/>
      <c r="N161" s="128" t="n"/>
    </row>
    <row r="162" ht="19.35" customHeight="1">
      <c r="A162" s="125" t="n"/>
      <c r="B162" s="126" t="n"/>
      <c r="C162" s="127" t="inlineStr">
        <is>
          <t>- оплата труда (ОТ)</t>
        </is>
      </c>
      <c r="L162" s="128" t="n">
        <v>10303.48</v>
      </c>
      <c r="M162" s="129" t="n"/>
      <c r="N162" s="128" t="n">
        <v>734225.99</v>
      </c>
    </row>
    <row r="163" ht="19.35" customHeight="1">
      <c r="A163" s="125" t="n"/>
      <c r="B163" s="126" t="n"/>
      <c r="C163" s="127" t="inlineStr">
        <is>
          <t>- эксплуатация машин и механизмов</t>
        </is>
      </c>
      <c r="L163" s="128" t="n">
        <v>9051.51</v>
      </c>
      <c r="M163" s="129" t="n"/>
      <c r="N163" s="128" t="n">
        <v>189629.13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эксплуатация машин и механизмов без учета доплат к оплате труда машинистов</t>
        </is>
      </c>
      <c r="L165" s="128" t="n">
        <v>9051.51</v>
      </c>
      <c r="M165" s="129" t="n"/>
      <c r="N165" s="128" t="n">
        <v>189629.13</v>
      </c>
    </row>
    <row r="166" ht="19.35" customHeight="1">
      <c r="A166" s="125" t="n"/>
      <c r="B166" s="130" t="n"/>
      <c r="C166" s="131" t="inlineStr">
        <is>
          <t>в том числе</t>
        </is>
      </c>
      <c r="L166" s="128" t="n"/>
      <c r="M166" s="129" t="n"/>
      <c r="N166" s="128" t="n"/>
    </row>
    <row r="167" ht="19.35" customHeight="1">
      <c r="A167" s="125" t="n"/>
      <c r="B167" s="130" t="n"/>
      <c r="C167" s="131" t="inlineStr">
        <is>
          <t>оплата труда машинистов (ОТм)</t>
        </is>
      </c>
      <c r="L167" s="128" t="n">
        <v>1582.86</v>
      </c>
      <c r="M167" s="129" t="n"/>
      <c r="N167" s="128" t="n">
        <v>112794.6</v>
      </c>
    </row>
    <row r="168" ht="19.35" customHeight="1">
      <c r="A168" s="125" t="n"/>
      <c r="B168" s="126" t="n"/>
      <c r="C168" s="127" t="inlineStr">
        <is>
          <t>Итого ФОТ (справочно)</t>
        </is>
      </c>
      <c r="L168" s="128" t="n">
        <v>11886.34</v>
      </c>
      <c r="M168" s="129" t="n"/>
      <c r="N168" s="128" t="n">
        <v>847020.59</v>
      </c>
    </row>
    <row r="169" ht="19.35" customHeight="1">
      <c r="A169" s="125" t="n"/>
      <c r="B169" s="126" t="n"/>
      <c r="C169" s="127" t="inlineStr">
        <is>
          <t>Итого накладные расходы</t>
        </is>
      </c>
      <c r="L169" s="128" t="n">
        <v>10578.84</v>
      </c>
      <c r="M169" s="129" t="n"/>
      <c r="N169" s="128" t="n">
        <v>753848.3199999999</v>
      </c>
    </row>
    <row r="170" ht="19.35" customHeight="1">
      <c r="A170" s="125" t="n"/>
      <c r="B170" s="126" t="n"/>
      <c r="C170" s="127" t="inlineStr">
        <is>
          <t>Итого сметная прибыль</t>
        </is>
      </c>
      <c r="L170" s="128" t="n">
        <v>4873.4</v>
      </c>
      <c r="M170" s="129" t="n"/>
      <c r="N170" s="128" t="n">
        <v>347278.45</v>
      </c>
    </row>
    <row r="171" ht="19.35" customHeight="1">
      <c r="A171" s="125" t="n"/>
      <c r="B171" s="132" t="n"/>
      <c r="C171" s="133" t="inlineStr">
        <is>
          <t>Итого по разделу</t>
        </is>
      </c>
      <c r="L171" s="123" t="n">
        <v>34807.23</v>
      </c>
      <c r="M171" s="134" t="n"/>
      <c r="N171" s="123" t="n">
        <v>2024981.89</v>
      </c>
    </row>
    <row r="172" ht="19.35" customHeight="1">
      <c r="A172" s="125" t="n"/>
      <c r="B172" s="130" t="n"/>
      <c r="C172" s="131" t="inlineStr">
        <is>
          <t>Справочно</t>
        </is>
      </c>
      <c r="L172" s="128" t="n"/>
      <c r="M172" s="129" t="n"/>
      <c r="N172" s="128" t="n"/>
    </row>
    <row r="173" ht="19.35" customHeight="1">
      <c r="A173" s="125" t="n"/>
      <c r="B173" s="126" t="n"/>
      <c r="C173" s="131" t="inlineStr">
        <is>
          <t>затраты труда рабочих</t>
        </is>
      </c>
      <c r="I173" s="135" t="n">
        <v>1218.95484</v>
      </c>
      <c r="J173" s="136" t="n"/>
      <c r="K173" s="136" t="n"/>
      <c r="L173" s="129" t="n"/>
      <c r="M173" s="129" t="n"/>
      <c r="N173" s="129" t="n"/>
    </row>
    <row r="174" ht="19.35" customHeight="1">
      <c r="A174" s="125" t="n"/>
      <c r="B174" s="126" t="n"/>
      <c r="C174" s="131" t="inlineStr">
        <is>
          <t>затраты труда машинистов</t>
        </is>
      </c>
      <c r="I174" s="135" t="n">
        <v>117.24744</v>
      </c>
      <c r="J174" s="136" t="n"/>
      <c r="K174" s="136" t="n"/>
      <c r="L174" s="129" t="n"/>
      <c r="M174" s="129" t="n"/>
      <c r="N174" s="129" t="n"/>
    </row>
    <row r="175" ht="19.35" customHeight="1">
      <c r="A175" s="137" t="n"/>
      <c r="B175" s="138" t="n"/>
      <c r="C175" s="139" t="inlineStr">
        <is>
          <t>ВСЕГО по смете</t>
        </is>
      </c>
      <c r="D175" s="140" t="n"/>
      <c r="E175" s="140" t="n"/>
      <c r="F175" s="141" t="n"/>
      <c r="G175" s="141" t="n"/>
      <c r="H175" s="141" t="n"/>
      <c r="I175" s="141" t="n"/>
      <c r="J175" s="141" t="n"/>
      <c r="K175" s="141" t="n"/>
      <c r="L175" s="142" t="n"/>
      <c r="M175" s="141" t="n"/>
      <c r="N175" s="143" t="n"/>
    </row>
    <row r="176" ht="19.35" customHeight="1">
      <c r="A176" s="125" t="n"/>
      <c r="B176" s="132" t="n"/>
      <c r="C176" s="133" t="inlineStr">
        <is>
          <t>Итого по всем разделам</t>
        </is>
      </c>
      <c r="L176" s="123" t="n">
        <v>34807.23</v>
      </c>
      <c r="M176" s="124" t="n"/>
      <c r="N176" s="123" t="n"/>
    </row>
    <row r="177" ht="19.35" customHeight="1">
      <c r="A177" s="125" t="n"/>
      <c r="B177" s="126" t="n"/>
      <c r="C177" s="127" t="inlineStr">
        <is>
          <t>ВСЕГО строительные работы</t>
        </is>
      </c>
      <c r="L177" s="128" t="n">
        <v>34807.23</v>
      </c>
      <c r="M177" s="129" t="n"/>
      <c r="N177" s="128" t="n">
        <v>2024981.89</v>
      </c>
    </row>
    <row r="178" ht="19.35" customHeight="1">
      <c r="A178" s="125" t="n"/>
      <c r="B178" s="130" t="n"/>
      <c r="C178" s="131" t="inlineStr">
        <is>
          <t>в том числе</t>
        </is>
      </c>
      <c r="L178" s="128" t="n"/>
      <c r="M178" s="129" t="n"/>
      <c r="N178" s="128" t="n"/>
    </row>
    <row r="179" ht="19.35" customHeight="1">
      <c r="A179" s="125" t="n"/>
      <c r="B179" s="130" t="n"/>
      <c r="C179" s="131" t="inlineStr">
        <is>
          <t>всего прямые затраты</t>
        </is>
      </c>
      <c r="L179" s="128" t="n">
        <v>19354.99</v>
      </c>
      <c r="M179" s="129" t="n"/>
      <c r="N179" s="128" t="n">
        <v>923855.12</v>
      </c>
    </row>
    <row r="180" ht="19.35" customHeight="1">
      <c r="A180" s="125" t="n"/>
      <c r="B180" s="130" t="n"/>
      <c r="C180" s="131" t="inlineStr">
        <is>
          <t>в том числе</t>
        </is>
      </c>
      <c r="L180" s="128" t="n"/>
      <c r="M180" s="129" t="n"/>
      <c r="N180" s="128" t="n"/>
    </row>
    <row r="181" ht="19.35" customHeight="1">
      <c r="A181" s="125" t="n"/>
      <c r="B181" s="130" t="n"/>
      <c r="C181" s="131" t="inlineStr">
        <is>
          <t>- оплата труда (ОТ)</t>
        </is>
      </c>
      <c r="L181" s="128" t="n">
        <v>10303.48</v>
      </c>
      <c r="M181" s="129" t="n"/>
      <c r="N181" s="128" t="n">
        <v>734225.99</v>
      </c>
    </row>
    <row r="182" ht="19.35" customHeight="1">
      <c r="A182" s="125" t="n"/>
      <c r="B182" s="130" t="n"/>
      <c r="C182" s="131" t="inlineStr">
        <is>
          <t>- эксплуатация машин и механизмов</t>
        </is>
      </c>
      <c r="L182" s="128" t="n">
        <v>9051.51</v>
      </c>
      <c r="M182" s="129" t="n"/>
      <c r="N182" s="128" t="n">
        <v>189629.13</v>
      </c>
    </row>
    <row r="183" ht="19.35" customHeight="1">
      <c r="A183" s="125" t="n"/>
      <c r="B183" s="130" t="n"/>
      <c r="C183" s="131" t="inlineStr">
        <is>
          <t>в т.ч. эксплуатация машин и механизмов без учета доплат к оплате труда машинистов</t>
        </is>
      </c>
      <c r="L183" s="128" t="n">
        <v>9051.51</v>
      </c>
      <c r="M183" s="129" t="n"/>
      <c r="N183" s="128" t="n">
        <v>189629.13</v>
      </c>
    </row>
    <row r="184" ht="19.35" customHeight="1">
      <c r="A184" s="125" t="n"/>
      <c r="B184" s="130" t="n"/>
      <c r="C184" s="131" t="inlineStr">
        <is>
          <t>- в т.ч. оплата труда машинистов (ОТм)</t>
        </is>
      </c>
      <c r="L184" s="128" t="n">
        <v>1582.86</v>
      </c>
      <c r="M184" s="129" t="n"/>
      <c r="N184" s="128" t="n">
        <v>112794.6</v>
      </c>
    </row>
    <row r="185" ht="19.35" customHeight="1">
      <c r="A185" s="125" t="n"/>
      <c r="B185" s="130" t="n"/>
      <c r="C185" s="131" t="inlineStr">
        <is>
          <t>всего ФОТ (справочно)</t>
        </is>
      </c>
      <c r="L185" s="128" t="n">
        <v>11886.34</v>
      </c>
      <c r="M185" s="129" t="n"/>
      <c r="N185" s="128" t="n">
        <v>847020.59</v>
      </c>
    </row>
    <row r="186" ht="19.35" customHeight="1">
      <c r="A186" s="125" t="n"/>
      <c r="B186" s="130" t="n"/>
      <c r="C186" s="131" t="inlineStr">
        <is>
          <t>всего накладные расходы</t>
        </is>
      </c>
      <c r="L186" s="128" t="n">
        <v>10578.84</v>
      </c>
      <c r="M186" s="129" t="n"/>
      <c r="N186" s="128" t="n">
        <v>753848.3199999999</v>
      </c>
    </row>
    <row r="187" ht="19.35" customHeight="1">
      <c r="A187" s="125" t="n"/>
      <c r="B187" s="130" t="n"/>
      <c r="C187" s="131" t="inlineStr">
        <is>
          <t>всего сметная прибыль</t>
        </is>
      </c>
      <c r="L187" s="128" t="n">
        <v>4873.4</v>
      </c>
      <c r="M187" s="129" t="n"/>
      <c r="N187" s="128" t="n">
        <v>347278.45</v>
      </c>
    </row>
    <row r="188" ht="19.35" customHeight="1">
      <c r="A188" s="125" t="n"/>
      <c r="B188" s="132" t="n"/>
      <c r="C188" s="133" t="inlineStr">
        <is>
          <t>ВСЕГО по смете</t>
        </is>
      </c>
      <c r="L188" s="123" t="n">
        <v>34807.23</v>
      </c>
      <c r="M188" s="124" t="n"/>
      <c r="N188" s="123" t="n">
        <v>2024981.89</v>
      </c>
    </row>
    <row r="189" ht="19.35" customHeight="1">
      <c r="A189" s="125" t="n"/>
      <c r="B189" s="130" t="n"/>
      <c r="C189" s="131" t="inlineStr">
        <is>
          <t>Всего прямые затраты</t>
        </is>
      </c>
      <c r="L189" s="128" t="n">
        <v>19354.99</v>
      </c>
      <c r="M189" s="129" t="n"/>
      <c r="N189" s="128" t="n">
        <v>923855.12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- оплата труда рабочих (ОТ)</t>
        </is>
      </c>
      <c r="L191" s="128" t="n">
        <v>10303.48</v>
      </c>
      <c r="M191" s="129" t="n"/>
      <c r="N191" s="128" t="n">
        <v>734225.99</v>
      </c>
    </row>
    <row r="192" ht="19.35" customHeight="1">
      <c r="A192" s="125" t="n"/>
      <c r="B192" s="130" t="n"/>
      <c r="C192" s="131" t="inlineStr">
        <is>
          <t>- эксплуатация машин и механизмов</t>
        </is>
      </c>
      <c r="L192" s="128" t="n">
        <v>9051.51</v>
      </c>
      <c r="M192" s="129" t="n"/>
      <c r="N192" s="128" t="n">
        <v>189629.13</v>
      </c>
    </row>
    <row r="193" ht="19.35" customHeight="1">
      <c r="A193" s="125" t="n"/>
      <c r="B193" s="130" t="n"/>
      <c r="C193" s="131" t="inlineStr">
        <is>
          <t>в т.ч. эксплуатация машин и механизмов без учета доплат к оплате труда машинистов</t>
        </is>
      </c>
      <c r="L193" s="128" t="n">
        <v>9051.51</v>
      </c>
      <c r="M193" s="129" t="n"/>
      <c r="N193" s="128" t="n">
        <v>189629.13</v>
      </c>
    </row>
    <row r="194" ht="19.35" customHeight="1">
      <c r="A194" s="125" t="n"/>
      <c r="B194" s="130" t="n"/>
      <c r="C194" s="131" t="inlineStr">
        <is>
          <t>- в т.ч. оплата труда машинистов (ОТм)</t>
        </is>
      </c>
      <c r="L194" s="128" t="n">
        <v>1582.86</v>
      </c>
      <c r="M194" s="129" t="n"/>
      <c r="N194" s="128" t="n">
        <v>112794.6</v>
      </c>
    </row>
    <row r="195" ht="19.35" customHeight="1">
      <c r="A195" s="125" t="n"/>
      <c r="B195" s="130" t="n"/>
      <c r="C195" s="131" t="inlineStr">
        <is>
          <t>Всего ФОТ (справочно)</t>
        </is>
      </c>
      <c r="L195" s="128" t="n">
        <v>11886.34</v>
      </c>
      <c r="M195" s="129" t="n"/>
      <c r="N195" s="128" t="n">
        <v>847020.59</v>
      </c>
    </row>
    <row r="196" ht="19.35" customHeight="1">
      <c r="A196" s="125" t="n"/>
      <c r="B196" s="130" t="n"/>
      <c r="C196" s="131" t="inlineStr">
        <is>
          <t>Всего накладные расходы</t>
        </is>
      </c>
      <c r="L196" s="128" t="n">
        <v>10578.84</v>
      </c>
      <c r="M196" s="129" t="n"/>
      <c r="N196" s="128" t="n">
        <v>753848.3199999999</v>
      </c>
    </row>
    <row r="197" ht="19.35" customHeight="1">
      <c r="A197" s="125" t="n"/>
      <c r="B197" s="130" t="n"/>
      <c r="C197" s="131" t="inlineStr">
        <is>
          <t>Всего сметная прибыль</t>
        </is>
      </c>
      <c r="L197" s="128" t="n">
        <v>4873.4</v>
      </c>
      <c r="M197" s="129" t="n"/>
      <c r="N197" s="128" t="n">
        <v>347278.45</v>
      </c>
    </row>
    <row r="198" ht="19.35" customHeight="1">
      <c r="A198" s="125" t="n"/>
      <c r="B198" s="130" t="n"/>
      <c r="C198" s="131" t="inlineStr">
        <is>
          <t>Справочно</t>
        </is>
      </c>
      <c r="L198" s="128" t="n"/>
      <c r="M198" s="129" t="n"/>
      <c r="N198" s="128" t="n"/>
    </row>
    <row r="199" ht="19.35" customHeight="1">
      <c r="A199" s="125" t="n"/>
      <c r="B199" s="126" t="n"/>
      <c r="C199" s="131" t="inlineStr">
        <is>
          <t>затраты труда рабочих</t>
        </is>
      </c>
      <c r="I199" s="135" t="n">
        <v>1218.95484</v>
      </c>
      <c r="J199" s="136" t="n"/>
      <c r="K199" s="136" t="n"/>
      <c r="L199" s="129" t="n"/>
      <c r="M199" s="129" t="n"/>
      <c r="N199" s="129" t="n"/>
    </row>
    <row r="200" ht="19.35" customHeight="1">
      <c r="A200" s="125" t="n"/>
      <c r="B200" s="126" t="n"/>
      <c r="C200" s="131" t="inlineStr">
        <is>
          <t>затраты труда машинистов</t>
        </is>
      </c>
      <c r="I200" s="135" t="n">
        <v>117.24744</v>
      </c>
      <c r="J200" s="136" t="n"/>
      <c r="K200" s="136" t="n"/>
      <c r="L200" s="129" t="n"/>
      <c r="M200" s="129" t="n"/>
      <c r="N200" s="129" t="n"/>
    </row>
    <row r="201" ht="19.35" customHeight="1">
      <c r="A201" s="125" t="n"/>
      <c r="B201" s="144" t="n"/>
      <c r="C201" s="144" t="n"/>
      <c r="D201" s="122" t="n"/>
      <c r="E201" s="122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5" t="inlineStr">
        <is>
          <t>Составил: ______________________________________/  Григорова И. А. /</t>
        </is>
      </c>
    </row>
    <row r="203" ht="19.35" customHeight="1">
      <c r="A203" s="145" t="n"/>
      <c r="B203" s="145" t="n"/>
      <c r="C203" s="146" t="inlineStr">
        <is>
          <t>должность, подпись (инициалы, фамилия)</t>
        </is>
      </c>
      <c r="G203" s="147" t="n"/>
      <c r="H203" s="147" t="n"/>
      <c r="I203" s="147" t="n"/>
      <c r="J203" s="145" t="n"/>
      <c r="K203" s="145" t="n"/>
      <c r="L203" s="145" t="n"/>
      <c r="M203" s="145" t="n"/>
      <c r="N203" s="145" t="n"/>
    </row>
    <row r="204" ht="19.35" customHeight="1">
      <c r="A204" s="145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6" t="inlineStr">
        <is>
          <t>должность, подпись (инициалы, фамилия)</t>
        </is>
      </c>
      <c r="G205" s="147" t="n"/>
      <c r="H205" s="147" t="n"/>
      <c r="I205" s="147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4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02-31-08</t>
        </is>
      </c>
    </row>
    <row r="25" ht="19.35" customHeight="1">
      <c r="A25" s="56" t="inlineStr">
        <is>
          <t>31 ВЛ 220 Белогорск-т - Завитая с отпайкой на ПС Хвойная. Октябрьский р-он Новомихайловский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96.47</v>
      </c>
      <c r="M31" s="65" t="n">
        <v>1.35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221.88</v>
      </c>
      <c r="E32" s="72" t="inlineStr">
        <is>
          <t>(</t>
        </is>
      </c>
      <c r="F32" s="71" t="n">
        <v>3.11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161.55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221.88</v>
      </c>
      <c r="E34" s="72" t="inlineStr">
        <is>
          <t>(</t>
        </is>
      </c>
      <c r="F34" s="78" t="n">
        <v>3.11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77-130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2.65</v>
      </c>
      <c r="H44" s="95" t="n">
        <v>1</v>
      </c>
      <c r="I44" s="116" t="n">
        <v>2.65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285.67</v>
      </c>
      <c r="M46" s="101" t="n">
        <v>71.26000000000001</v>
      </c>
      <c r="N46" s="103" t="n">
        <v>20356.84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7" t="n">
        <v>34.0896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285.67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285.67</v>
      </c>
      <c r="M49" s="100" t="n"/>
      <c r="N49" s="103" t="n">
        <v>20356.84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254.25</v>
      </c>
      <c r="M50" s="100" t="n"/>
      <c r="N50" s="113" t="n">
        <v>18117.59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117.12</v>
      </c>
      <c r="M51" s="100" t="n"/>
      <c r="N51" s="103" t="n">
        <v>8346.299999999999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657.04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1.45</v>
      </c>
      <c r="H53" s="95" t="n">
        <v>1</v>
      </c>
      <c r="I53" s="116" t="n">
        <v>1.45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450.27</v>
      </c>
      <c r="M55" s="101" t="n">
        <v>71.26000000000001</v>
      </c>
      <c r="N55" s="103" t="n">
        <v>32086.24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7" t="n">
        <v>53.7312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450.27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450.27</v>
      </c>
      <c r="M58" s="100" t="n"/>
      <c r="N58" s="103" t="n">
        <v>32086.24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400.74</v>
      </c>
      <c r="M59" s="100" t="n"/>
      <c r="N59" s="113" t="n">
        <v>28556.75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184.61</v>
      </c>
      <c r="M60" s="100" t="n"/>
      <c r="N60" s="103" t="n">
        <v>13155.36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1035.62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0.35</v>
      </c>
      <c r="H62" s="95" t="n">
        <v>1</v>
      </c>
      <c r="I62" s="116" t="n">
        <v>0.35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136.56</v>
      </c>
      <c r="M64" s="101" t="n">
        <v>71.26000000000001</v>
      </c>
      <c r="N64" s="103" t="n">
        <v>9731.27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4" t="n">
        <v>16.296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136.56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136.56</v>
      </c>
      <c r="M67" s="100" t="n"/>
      <c r="N67" s="103" t="n">
        <v>9731.27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121.54</v>
      </c>
      <c r="M68" s="100" t="n"/>
      <c r="N68" s="113" t="n">
        <v>8660.83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55.99</v>
      </c>
      <c r="M69" s="100" t="n"/>
      <c r="N69" s="103" t="n">
        <v>3989.82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314.09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3" t="inlineStr">
        <is>
          <t>100 деревьев</t>
        </is>
      </c>
      <c r="G71" s="94" t="n">
        <v>1.53</v>
      </c>
      <c r="H71" s="95" t="n">
        <v>1</v>
      </c>
      <c r="I71" s="116" t="n">
        <v>1.53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193.25</v>
      </c>
      <c r="M73" s="101" t="n">
        <v>71.26000000000001</v>
      </c>
      <c r="N73" s="103" t="n">
        <v>13771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48" t="n">
        <v>0.96</v>
      </c>
      <c r="I74" s="275" t="n">
        <v>23.06016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193.25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193.25</v>
      </c>
      <c r="M76" s="100" t="n"/>
      <c r="N76" s="103" t="n">
        <v>13771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171.99</v>
      </c>
      <c r="M77" s="100" t="n"/>
      <c r="N77" s="113" t="n">
        <v>12256.19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79.23</v>
      </c>
      <c r="M78" s="100" t="n"/>
      <c r="N78" s="103" t="n">
        <v>5646.11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444.47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3" t="inlineStr">
        <is>
          <t>100 деревьев</t>
        </is>
      </c>
      <c r="G80" s="94" t="n">
        <v>0.78</v>
      </c>
      <c r="H80" s="95" t="n">
        <v>1</v>
      </c>
      <c r="I80" s="116" t="n">
        <v>0.78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288.02</v>
      </c>
      <c r="M82" s="101" t="n">
        <v>71.26000000000001</v>
      </c>
      <c r="N82" s="103" t="n">
        <v>20524.31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48" t="n">
        <v>0.96</v>
      </c>
      <c r="I83" s="275" t="n">
        <v>34.36992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288.02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288.02</v>
      </c>
      <c r="M85" s="100" t="n"/>
      <c r="N85" s="103" t="n">
        <v>20524.31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256.34</v>
      </c>
      <c r="M86" s="100" t="n"/>
      <c r="N86" s="113" t="n">
        <v>18266.64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118.09</v>
      </c>
      <c r="M87" s="100" t="n"/>
      <c r="N87" s="103" t="n">
        <v>8414.969999999999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662.45</v>
      </c>
      <c r="M88" s="114" t="n"/>
      <c r="N88" s="94" t="n"/>
    </row>
    <row r="89" ht="19.35" customHeight="1">
      <c r="A89" s="121" t="n"/>
      <c r="B89" s="121" t="n"/>
      <c r="C89" s="122" t="inlineStr">
        <is>
          <t>Итого по разделу 1. Вырубка просеки</t>
        </is>
      </c>
      <c r="L89" s="123" t="n">
        <v>3113.67</v>
      </c>
      <c r="M89" s="121" t="n"/>
      <c r="N89" s="124" t="n"/>
    </row>
    <row r="90" ht="19.35" customHeight="1">
      <c r="A90" s="125" t="n"/>
      <c r="B90" s="126" t="n"/>
      <c r="C90" s="127" t="inlineStr">
        <is>
          <t>Итого прямые затраты по разделу</t>
        </is>
      </c>
      <c r="L90" s="128" t="n">
        <v>1353.77</v>
      </c>
      <c r="M90" s="129" t="n"/>
      <c r="N90" s="128" t="n">
        <v>96469.66</v>
      </c>
    </row>
    <row r="91" ht="19.35" customHeight="1">
      <c r="A91" s="125" t="n"/>
      <c r="B91" s="126" t="n"/>
      <c r="C91" s="127" t="inlineStr">
        <is>
          <t>в том числе</t>
        </is>
      </c>
      <c r="L91" s="128" t="n"/>
      <c r="M91" s="129" t="n"/>
      <c r="N91" s="128" t="n"/>
    </row>
    <row r="92" ht="19.35" customHeight="1">
      <c r="A92" s="125" t="n"/>
      <c r="B92" s="126" t="n"/>
      <c r="C92" s="127" t="inlineStr">
        <is>
          <t>- оплата труда (ОТ)</t>
        </is>
      </c>
      <c r="L92" s="128" t="n">
        <v>1353.77</v>
      </c>
      <c r="M92" s="129" t="n"/>
      <c r="N92" s="128" t="n">
        <v>96469.66</v>
      </c>
    </row>
    <row r="93" ht="19.35" customHeight="1">
      <c r="A93" s="125" t="n"/>
      <c r="B93" s="126" t="n"/>
      <c r="C93" s="127" t="inlineStr">
        <is>
          <t>- эксплуатация машин и механизмов</t>
        </is>
      </c>
      <c r="L93" s="128" t="n">
        <v>0</v>
      </c>
      <c r="M93" s="129" t="n"/>
      <c r="N93" s="128" t="n">
        <v>0</v>
      </c>
    </row>
    <row r="94" ht="19.35" customHeight="1">
      <c r="A94" s="125" t="n"/>
      <c r="B94" s="130" t="n"/>
      <c r="C94" s="131" t="inlineStr">
        <is>
          <t>в том числе</t>
        </is>
      </c>
      <c r="L94" s="128" t="n"/>
      <c r="M94" s="129" t="n"/>
      <c r="N94" s="128" t="n"/>
    </row>
    <row r="95" ht="19.35" customHeight="1">
      <c r="A95" s="125" t="n"/>
      <c r="B95" s="130" t="n"/>
      <c r="C95" s="131" t="inlineStr">
        <is>
          <t>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в том числе</t>
        </is>
      </c>
      <c r="L96" s="128" t="n"/>
      <c r="M96" s="129" t="n"/>
      <c r="N96" s="128" t="n"/>
    </row>
    <row r="97" ht="19.35" customHeight="1">
      <c r="A97" s="125" t="n"/>
      <c r="B97" s="130" t="n"/>
      <c r="C97" s="131" t="inlineStr">
        <is>
          <t>оплата труда машинистов (ОТм)</t>
        </is>
      </c>
      <c r="L97" s="128" t="n">
        <v>0</v>
      </c>
      <c r="M97" s="129" t="n"/>
      <c r="N97" s="128" t="n">
        <v>0</v>
      </c>
    </row>
    <row r="98" ht="19.35" customHeight="1">
      <c r="A98" s="125" t="n"/>
      <c r="B98" s="126" t="n"/>
      <c r="C98" s="127" t="inlineStr">
        <is>
          <t>Итого ФОТ (справочно)</t>
        </is>
      </c>
      <c r="L98" s="128" t="n">
        <v>1353.77</v>
      </c>
      <c r="M98" s="129" t="n"/>
      <c r="N98" s="128" t="n">
        <v>96469.66</v>
      </c>
    </row>
    <row r="99" ht="19.35" customHeight="1">
      <c r="A99" s="125" t="n"/>
      <c r="B99" s="126" t="n"/>
      <c r="C99" s="127" t="inlineStr">
        <is>
          <t>Итого накладные расходы</t>
        </is>
      </c>
      <c r="L99" s="128" t="n">
        <v>1204.86</v>
      </c>
      <c r="M99" s="129" t="n"/>
      <c r="N99" s="128" t="n">
        <v>85858</v>
      </c>
    </row>
    <row r="100" ht="19.35" customHeight="1">
      <c r="A100" s="125" t="n"/>
      <c r="B100" s="126" t="n"/>
      <c r="C100" s="127" t="inlineStr">
        <is>
          <t>Итого сметная прибыль</t>
        </is>
      </c>
      <c r="L100" s="128" t="n">
        <v>555.04</v>
      </c>
      <c r="M100" s="129" t="n"/>
      <c r="N100" s="128" t="n">
        <v>39552.56</v>
      </c>
    </row>
    <row r="101" ht="19.35" customHeight="1">
      <c r="A101" s="125" t="n"/>
      <c r="B101" s="132" t="n"/>
      <c r="C101" s="133" t="inlineStr">
        <is>
          <t>Итого по разделу</t>
        </is>
      </c>
      <c r="L101" s="123" t="n">
        <v>3113.67</v>
      </c>
      <c r="M101" s="134" t="n"/>
      <c r="N101" s="123" t="n">
        <v>221880.22</v>
      </c>
    </row>
    <row r="102" ht="19.35" customHeight="1">
      <c r="A102" s="125" t="n"/>
      <c r="B102" s="130" t="n"/>
      <c r="C102" s="131" t="inlineStr">
        <is>
          <t>Справочно</t>
        </is>
      </c>
      <c r="L102" s="128" t="n"/>
      <c r="M102" s="129" t="n"/>
      <c r="N102" s="128" t="n"/>
    </row>
    <row r="103" ht="19.35" customHeight="1">
      <c r="A103" s="125" t="n"/>
      <c r="B103" s="126" t="n"/>
      <c r="C103" s="131" t="inlineStr">
        <is>
          <t>затраты труда рабочих</t>
        </is>
      </c>
      <c r="I103" s="135" t="n">
        <v>161.54688</v>
      </c>
      <c r="J103" s="136" t="n"/>
      <c r="K103" s="136" t="n"/>
      <c r="L103" s="129" t="n"/>
      <c r="M103" s="129" t="n"/>
      <c r="N103" s="129" t="n"/>
    </row>
    <row r="104" ht="19.35" customHeight="1">
      <c r="A104" s="125" t="n"/>
      <c r="B104" s="126" t="n"/>
      <c r="C104" s="131" t="inlineStr">
        <is>
          <t>затраты труда машинистов</t>
        </is>
      </c>
      <c r="I104" s="135" t="n">
        <v>0</v>
      </c>
      <c r="J104" s="136" t="n"/>
      <c r="K104" s="136" t="n"/>
      <c r="L104" s="129" t="n"/>
      <c r="M104" s="129" t="n"/>
      <c r="N104" s="129" t="n"/>
    </row>
    <row r="105" ht="19.35" customHeight="1">
      <c r="A105" s="137" t="n"/>
      <c r="B105" s="138" t="n"/>
      <c r="C105" s="139" t="inlineStr">
        <is>
          <t>ВСЕГО по смете</t>
        </is>
      </c>
      <c r="D105" s="140" t="n"/>
      <c r="E105" s="140" t="n"/>
      <c r="F105" s="141" t="n"/>
      <c r="G105" s="141" t="n"/>
      <c r="H105" s="141" t="n"/>
      <c r="I105" s="141" t="n"/>
      <c r="J105" s="141" t="n"/>
      <c r="K105" s="141" t="n"/>
      <c r="L105" s="142" t="n"/>
      <c r="M105" s="141" t="n"/>
      <c r="N105" s="143" t="n"/>
    </row>
    <row r="106" ht="19.35" customHeight="1">
      <c r="A106" s="125" t="n"/>
      <c r="B106" s="132" t="n"/>
      <c r="C106" s="133" t="inlineStr">
        <is>
          <t>Итого по всем разделам</t>
        </is>
      </c>
      <c r="L106" s="123" t="n">
        <v>3113.67</v>
      </c>
      <c r="M106" s="124" t="n"/>
      <c r="N106" s="123" t="n"/>
    </row>
    <row r="107" ht="19.35" customHeight="1">
      <c r="A107" s="125" t="n"/>
      <c r="B107" s="126" t="n"/>
      <c r="C107" s="127" t="inlineStr">
        <is>
          <t>ВСЕГО строительные работы</t>
        </is>
      </c>
      <c r="L107" s="128" t="n">
        <v>3113.67</v>
      </c>
      <c r="M107" s="129" t="n"/>
      <c r="N107" s="128" t="n">
        <v>221880.22</v>
      </c>
    </row>
    <row r="108" ht="19.35" customHeight="1">
      <c r="A108" s="125" t="n"/>
      <c r="B108" s="130" t="n"/>
      <c r="C108" s="131" t="inlineStr">
        <is>
          <t>в том числе</t>
        </is>
      </c>
      <c r="L108" s="128" t="n"/>
      <c r="M108" s="129" t="n"/>
      <c r="N108" s="128" t="n"/>
    </row>
    <row r="109" ht="19.35" customHeight="1">
      <c r="A109" s="125" t="n"/>
      <c r="B109" s="130" t="n"/>
      <c r="C109" s="131" t="inlineStr">
        <is>
          <t>всего прямые затраты</t>
        </is>
      </c>
      <c r="L109" s="128" t="n">
        <v>1353.77</v>
      </c>
      <c r="M109" s="129" t="n"/>
      <c r="N109" s="128" t="n">
        <v>96469.66</v>
      </c>
    </row>
    <row r="110" ht="19.35" customHeight="1">
      <c r="A110" s="125" t="n"/>
      <c r="B110" s="130" t="n"/>
      <c r="C110" s="131" t="inlineStr">
        <is>
          <t>в том числе</t>
        </is>
      </c>
      <c r="L110" s="128" t="n"/>
      <c r="M110" s="129" t="n"/>
      <c r="N110" s="128" t="n"/>
    </row>
    <row r="111" ht="19.35" customHeight="1">
      <c r="A111" s="125" t="n"/>
      <c r="B111" s="130" t="n"/>
      <c r="C111" s="131" t="inlineStr">
        <is>
          <t>- оплата труда (ОТ)</t>
        </is>
      </c>
      <c r="L111" s="128" t="n">
        <v>1353.77</v>
      </c>
      <c r="M111" s="129" t="n"/>
      <c r="N111" s="128" t="n">
        <v>96469.66</v>
      </c>
    </row>
    <row r="112" ht="19.35" customHeight="1">
      <c r="A112" s="125" t="n"/>
      <c r="B112" s="130" t="n"/>
      <c r="C112" s="131" t="inlineStr">
        <is>
          <t>- эксплуатация машин и механизмов</t>
        </is>
      </c>
      <c r="L112" s="128" t="n">
        <v>0</v>
      </c>
      <c r="M112" s="129" t="n"/>
      <c r="N112" s="128" t="n">
        <v>0</v>
      </c>
    </row>
    <row r="113" ht="19.35" customHeight="1">
      <c r="A113" s="125" t="n"/>
      <c r="B113" s="130" t="n"/>
      <c r="C113" s="131" t="inlineStr">
        <is>
          <t>в т.ч. эксплуатация машин и механизмов без учета доплат к оплате труда машинистов</t>
        </is>
      </c>
      <c r="L113" s="128" t="n">
        <v>0</v>
      </c>
      <c r="M113" s="129" t="n"/>
      <c r="N113" s="128" t="n">
        <v>0</v>
      </c>
    </row>
    <row r="114" ht="19.35" customHeight="1">
      <c r="A114" s="125" t="n"/>
      <c r="B114" s="130" t="n"/>
      <c r="C114" s="131" t="inlineStr">
        <is>
          <t>- в т.ч. оплата труда машинистов (ОТм)</t>
        </is>
      </c>
      <c r="L114" s="128" t="n">
        <v>0</v>
      </c>
      <c r="M114" s="129" t="n"/>
      <c r="N114" s="128" t="n">
        <v>0</v>
      </c>
    </row>
    <row r="115" ht="19.35" customHeight="1">
      <c r="A115" s="125" t="n"/>
      <c r="B115" s="130" t="n"/>
      <c r="C115" s="131" t="inlineStr">
        <is>
          <t>всего ФОТ (справочно)</t>
        </is>
      </c>
      <c r="L115" s="128" t="n">
        <v>1353.77</v>
      </c>
      <c r="M115" s="129" t="n"/>
      <c r="N115" s="128" t="n">
        <v>96469.66</v>
      </c>
    </row>
    <row r="116" ht="19.35" customHeight="1">
      <c r="A116" s="125" t="n"/>
      <c r="B116" s="130" t="n"/>
      <c r="C116" s="131" t="inlineStr">
        <is>
          <t>всего накладные расходы</t>
        </is>
      </c>
      <c r="L116" s="128" t="n">
        <v>1204.86</v>
      </c>
      <c r="M116" s="129" t="n"/>
      <c r="N116" s="128" t="n">
        <v>85858</v>
      </c>
    </row>
    <row r="117" ht="19.35" customHeight="1">
      <c r="A117" s="125" t="n"/>
      <c r="B117" s="130" t="n"/>
      <c r="C117" s="131" t="inlineStr">
        <is>
          <t>всего сметная прибыль</t>
        </is>
      </c>
      <c r="L117" s="128" t="n">
        <v>555.04</v>
      </c>
      <c r="M117" s="129" t="n"/>
      <c r="N117" s="128" t="n">
        <v>39552.56</v>
      </c>
    </row>
    <row r="118" ht="28.7" customHeight="1">
      <c r="A118" s="125" t="n"/>
      <c r="B118" s="132" t="n"/>
      <c r="C118" s="133" t="inlineStr">
        <is>
          <t>Объект строительства: Прочие объекты, Регион:    Амурская область (1 зона), Отрасль: Электроэнергетика, Период: I квартал 2026 года</t>
        </is>
      </c>
      <c r="L118" s="123" t="n">
        <v>3113.67</v>
      </c>
      <c r="M118" s="124" t="n"/>
      <c r="N118" s="123" t="n">
        <v>221880.22</v>
      </c>
    </row>
    <row r="119" ht="19.35" customHeight="1">
      <c r="A119" s="125" t="n"/>
      <c r="B119" s="130" t="n"/>
      <c r="C119" s="131" t="inlineStr">
        <is>
          <t>ВСЕГО строительные работы</t>
        </is>
      </c>
      <c r="L119" s="128" t="n">
        <v>3113.67</v>
      </c>
      <c r="M119" s="129" t="n"/>
      <c r="N119" s="128" t="n">
        <v>221880.22</v>
      </c>
    </row>
    <row r="120" ht="19.35" customHeight="1">
      <c r="A120" s="125" t="n"/>
      <c r="B120" s="130" t="n"/>
      <c r="C120" s="131" t="inlineStr">
        <is>
          <t>в том числе</t>
        </is>
      </c>
      <c r="L120" s="128" t="n"/>
      <c r="M120" s="129" t="n"/>
      <c r="N120" s="128" t="n"/>
    </row>
    <row r="121" ht="19.35" customHeight="1">
      <c r="A121" s="125" t="n"/>
      <c r="B121" s="130" t="n"/>
      <c r="C121" s="131" t="inlineStr">
        <is>
          <t>всего прямые затраты</t>
        </is>
      </c>
      <c r="L121" s="128" t="n">
        <v>1353.77</v>
      </c>
      <c r="M121" s="129" t="n"/>
      <c r="N121" s="128" t="n">
        <v>96469.66</v>
      </c>
    </row>
    <row r="122" ht="19.35" customHeight="1">
      <c r="A122" s="125" t="n"/>
      <c r="B122" s="130" t="n"/>
      <c r="C122" s="131" t="inlineStr">
        <is>
          <t>в том числе</t>
        </is>
      </c>
      <c r="L122" s="128" t="n"/>
      <c r="M122" s="129" t="n"/>
      <c r="N122" s="128" t="n"/>
    </row>
    <row r="123" ht="19.35" customHeight="1">
      <c r="A123" s="125" t="n"/>
      <c r="B123" s="130" t="n"/>
      <c r="C123" s="131" t="inlineStr">
        <is>
          <t>- оплата труда (ОТ)</t>
        </is>
      </c>
      <c r="L123" s="128" t="n">
        <v>1353.77</v>
      </c>
      <c r="M123" s="129" t="n"/>
      <c r="N123" s="128" t="n">
        <v>96469.66</v>
      </c>
    </row>
    <row r="124" ht="19.35" customHeight="1">
      <c r="A124" s="125" t="n"/>
      <c r="B124" s="130" t="n"/>
      <c r="C124" s="131" t="inlineStr">
        <is>
          <t>- эксплуатация машин и механизмов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30" t="n"/>
      <c r="C125" s="131" t="inlineStr">
        <is>
          <t>в т.ч. эксплуатация машин и механизмов без учета доплат к оплате труда машинистов</t>
        </is>
      </c>
      <c r="L125" s="128" t="n">
        <v>0</v>
      </c>
      <c r="M125" s="129" t="n">
        <v>0</v>
      </c>
      <c r="N125" s="128" t="n">
        <v>0</v>
      </c>
    </row>
    <row r="126" ht="19.35" customHeight="1">
      <c r="A126" s="125" t="n"/>
      <c r="B126" s="130" t="n"/>
      <c r="C126" s="131" t="inlineStr">
        <is>
          <t>- в т.ч. оплата труда машинистов (ОТм)</t>
        </is>
      </c>
      <c r="L126" s="128" t="n">
        <v>0</v>
      </c>
      <c r="M126" s="129" t="n"/>
      <c r="N126" s="128" t="n">
        <v>0</v>
      </c>
    </row>
    <row r="127" ht="19.35" customHeight="1">
      <c r="A127" s="125" t="n"/>
      <c r="B127" s="130" t="n"/>
      <c r="C127" s="131" t="inlineStr">
        <is>
          <t>ФОТ, НР, СП</t>
        </is>
      </c>
      <c r="L127" s="128" t="n"/>
      <c r="M127" s="129" t="n"/>
      <c r="N127" s="128" t="n"/>
    </row>
    <row r="128" ht="19.35" customHeight="1">
      <c r="A128" s="125" t="n"/>
      <c r="B128" s="130" t="n"/>
      <c r="C128" s="131" t="inlineStr">
        <is>
          <t>- всего ФОТ (справочно)</t>
        </is>
      </c>
      <c r="L128" s="128" t="n">
        <v>1353.77</v>
      </c>
      <c r="M128" s="129" t="n"/>
      <c r="N128" s="128" t="n">
        <v>96469.66</v>
      </c>
    </row>
    <row r="129" ht="19.35" customHeight="1">
      <c r="A129" s="125" t="n"/>
      <c r="B129" s="130" t="n"/>
      <c r="C129" s="131" t="inlineStr">
        <is>
          <t>- всего накладные расходы</t>
        </is>
      </c>
      <c r="L129" s="128" t="n">
        <v>1204.86</v>
      </c>
      <c r="M129" s="129" t="n"/>
      <c r="N129" s="128" t="n">
        <v>85858</v>
      </c>
    </row>
    <row r="130" ht="19.35" customHeight="1">
      <c r="A130" s="125" t="n"/>
      <c r="B130" s="130" t="n"/>
      <c r="C130" s="131" t="inlineStr">
        <is>
          <t>- всего сметная прибыль</t>
        </is>
      </c>
      <c r="L130" s="128" t="n">
        <v>555.04</v>
      </c>
      <c r="M130" s="129" t="n"/>
      <c r="N130" s="128" t="n">
        <v>39552.56</v>
      </c>
    </row>
    <row r="131" ht="19.35" customHeight="1">
      <c r="A131" s="125" t="n"/>
      <c r="B131" s="132" t="n"/>
      <c r="C131" s="133" t="inlineStr">
        <is>
          <t>ВСЕГО по смете</t>
        </is>
      </c>
      <c r="L131" s="123" t="n">
        <v>3113.67</v>
      </c>
      <c r="M131" s="124" t="n"/>
      <c r="N131" s="123" t="n">
        <v>221880.22</v>
      </c>
    </row>
    <row r="132" ht="19.35" customHeight="1">
      <c r="A132" s="125" t="n"/>
      <c r="B132" s="130" t="n"/>
      <c r="C132" s="131" t="inlineStr">
        <is>
          <t>Всего прямые затраты</t>
        </is>
      </c>
      <c r="L132" s="128" t="n">
        <v>1353.77</v>
      </c>
      <c r="M132" s="129" t="n"/>
      <c r="N132" s="128" t="n">
        <v>96469.66</v>
      </c>
    </row>
    <row r="133" ht="19.35" customHeight="1">
      <c r="A133" s="125" t="n"/>
      <c r="B133" s="130" t="n"/>
      <c r="C133" s="131" t="inlineStr">
        <is>
          <t>в том числе</t>
        </is>
      </c>
      <c r="L133" s="128" t="n"/>
      <c r="M133" s="129" t="n"/>
      <c r="N133" s="128" t="n"/>
    </row>
    <row r="134" ht="19.35" customHeight="1">
      <c r="A134" s="125" t="n"/>
      <c r="B134" s="130" t="n"/>
      <c r="C134" s="131" t="inlineStr">
        <is>
          <t>- оплата труда рабочих (ОТ)</t>
        </is>
      </c>
      <c r="L134" s="128" t="n">
        <v>1353.77</v>
      </c>
      <c r="M134" s="129" t="n"/>
      <c r="N134" s="128" t="n">
        <v>96469.66</v>
      </c>
    </row>
    <row r="135" ht="19.35" customHeight="1">
      <c r="A135" s="125" t="n"/>
      <c r="B135" s="130" t="n"/>
      <c r="C135" s="131" t="inlineStr">
        <is>
          <t>- эксплуатация машин и механизмов</t>
        </is>
      </c>
      <c r="L135" s="128" t="n">
        <v>0</v>
      </c>
      <c r="M135" s="129" t="n"/>
      <c r="N135" s="128" t="n">
        <v>0</v>
      </c>
    </row>
    <row r="136" ht="19.35" customHeight="1">
      <c r="A136" s="125" t="n"/>
      <c r="B136" s="130" t="n"/>
      <c r="C136" s="131" t="inlineStr">
        <is>
          <t>в т.ч. эксплуатация машин и механизмов без учета доплат к оплате труда машинистов</t>
        </is>
      </c>
      <c r="L136" s="128" t="n">
        <v>0</v>
      </c>
      <c r="M136" s="129" t="n"/>
      <c r="N136" s="128" t="n">
        <v>0</v>
      </c>
    </row>
    <row r="137" ht="19.35" customHeight="1">
      <c r="A137" s="125" t="n"/>
      <c r="B137" s="130" t="n"/>
      <c r="C137" s="131" t="inlineStr">
        <is>
          <t>- в т.ч. оплата труда машинистов (ОТм)</t>
        </is>
      </c>
      <c r="L137" s="128" t="n">
        <v>0</v>
      </c>
      <c r="M137" s="129" t="n"/>
      <c r="N137" s="128" t="n">
        <v>0</v>
      </c>
    </row>
    <row r="138" ht="19.35" customHeight="1">
      <c r="A138" s="125" t="n"/>
      <c r="B138" s="130" t="n"/>
      <c r="C138" s="131" t="inlineStr">
        <is>
          <t>Всего ФОТ (справочно)</t>
        </is>
      </c>
      <c r="L138" s="128" t="n">
        <v>1353.77</v>
      </c>
      <c r="M138" s="129" t="n"/>
      <c r="N138" s="128" t="n">
        <v>96469.66</v>
      </c>
    </row>
    <row r="139" ht="19.35" customHeight="1">
      <c r="A139" s="125" t="n"/>
      <c r="B139" s="130" t="n"/>
      <c r="C139" s="131" t="inlineStr">
        <is>
          <t>Всего накладные расходы</t>
        </is>
      </c>
      <c r="L139" s="128" t="n">
        <v>1204.86</v>
      </c>
      <c r="M139" s="129" t="n"/>
      <c r="N139" s="128" t="n">
        <v>85858</v>
      </c>
    </row>
    <row r="140" ht="19.35" customHeight="1">
      <c r="A140" s="125" t="n"/>
      <c r="B140" s="130" t="n"/>
      <c r="C140" s="131" t="inlineStr">
        <is>
          <t>Всего сметная прибыль</t>
        </is>
      </c>
      <c r="L140" s="128" t="n">
        <v>555.04</v>
      </c>
      <c r="M140" s="129" t="n"/>
      <c r="N140" s="128" t="n">
        <v>39552.56</v>
      </c>
    </row>
    <row r="141" ht="19.35" customHeight="1">
      <c r="A141" s="125" t="n"/>
      <c r="B141" s="130" t="n"/>
      <c r="C141" s="131" t="inlineStr">
        <is>
          <t>Справочно</t>
        </is>
      </c>
      <c r="L141" s="128" t="n"/>
      <c r="M141" s="129" t="n"/>
      <c r="N141" s="128" t="n"/>
    </row>
    <row r="142" ht="19.35" customHeight="1">
      <c r="A142" s="125" t="n"/>
      <c r="B142" s="126" t="n"/>
      <c r="C142" s="131" t="inlineStr">
        <is>
          <t>затраты труда рабочих</t>
        </is>
      </c>
      <c r="I142" s="135" t="n">
        <v>161.54688</v>
      </c>
      <c r="J142" s="136" t="n"/>
      <c r="K142" s="136" t="n"/>
      <c r="L142" s="129" t="n"/>
      <c r="M142" s="129" t="n"/>
      <c r="N142" s="129" t="n"/>
    </row>
    <row r="143" ht="19.35" customHeight="1">
      <c r="A143" s="125" t="n"/>
      <c r="B143" s="126" t="n"/>
      <c r="C143" s="131" t="inlineStr">
        <is>
          <t>затраты труда машинистов</t>
        </is>
      </c>
      <c r="I143" s="135" t="n">
        <v>0</v>
      </c>
      <c r="J143" s="136" t="n"/>
      <c r="K143" s="136" t="n"/>
      <c r="L143" s="129" t="n"/>
      <c r="M143" s="129" t="n"/>
      <c r="N143" s="129" t="n"/>
    </row>
    <row r="144" ht="19.35" customHeight="1">
      <c r="A144" s="125" t="n"/>
      <c r="B144" s="144" t="n"/>
      <c r="C144" s="144" t="n"/>
      <c r="D144" s="122" t="n"/>
      <c r="E144" s="122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4" t="n"/>
    </row>
    <row r="145" ht="19.35" customHeight="1">
      <c r="A145" s="145" t="inlineStr">
        <is>
          <t>Составил: ______________________________________/  Григорова И. А. /</t>
        </is>
      </c>
    </row>
    <row r="146" ht="19.35" customHeight="1">
      <c r="A146" s="145" t="n"/>
      <c r="B146" s="145" t="n"/>
      <c r="C146" s="146" t="inlineStr">
        <is>
          <t>должность, подпись (инициалы, фамилия)</t>
        </is>
      </c>
      <c r="G146" s="147" t="n"/>
      <c r="H146" s="147" t="n"/>
      <c r="I146" s="147" t="n"/>
      <c r="J146" s="145" t="n"/>
      <c r="K146" s="145" t="n"/>
      <c r="L146" s="145" t="n"/>
      <c r="M146" s="145" t="n"/>
      <c r="N146" s="145" t="n"/>
    </row>
    <row r="147" ht="19.35" customHeight="1">
      <c r="A147" s="145" t="inlineStr">
        <is>
          <t>Проверил: ______________________________________ /  Черкасов А. В. /</t>
        </is>
      </c>
    </row>
    <row r="148" ht="19.35" customHeight="1">
      <c r="A148" s="4" t="n"/>
      <c r="B148" s="4" t="n"/>
      <c r="C148" s="146" t="inlineStr">
        <is>
          <t>должность, подпись (инициалы, фамилия)</t>
        </is>
      </c>
      <c r="G148" s="147" t="n"/>
      <c r="H148" s="147" t="n"/>
      <c r="I148" s="147" t="n"/>
      <c r="J148" s="4" t="n"/>
      <c r="K148" s="4" t="n"/>
      <c r="L148" s="4" t="n"/>
      <c r="M148" s="4" t="n"/>
      <c r="N148" s="4" t="n"/>
    </row>
  </sheetData>
  <mergeCells count="158">
    <mergeCell ref="C103:H103"/>
    <mergeCell ref="C143:H143"/>
    <mergeCell ref="C44:E44"/>
    <mergeCell ref="C121:K121"/>
    <mergeCell ref="A17:G17"/>
    <mergeCell ref="C134:K134"/>
    <mergeCell ref="H13:N13"/>
    <mergeCell ref="C93:K93"/>
    <mergeCell ref="C80:E80"/>
    <mergeCell ref="A30:N30"/>
    <mergeCell ref="A19:G19"/>
    <mergeCell ref="H15:N15"/>
    <mergeCell ref="C51:E51"/>
    <mergeCell ref="C60:E60"/>
    <mergeCell ref="C29:G29"/>
    <mergeCell ref="C138:K138"/>
    <mergeCell ref="C71:E71"/>
    <mergeCell ref="C120:K120"/>
    <mergeCell ref="C119:K119"/>
    <mergeCell ref="N39:N40"/>
    <mergeCell ref="C57:E57"/>
    <mergeCell ref="A145:N145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7:K137"/>
    <mergeCell ref="C75:E75"/>
    <mergeCell ref="C84:E84"/>
    <mergeCell ref="C124:K124"/>
    <mergeCell ref="C59:E59"/>
    <mergeCell ref="C46:E46"/>
    <mergeCell ref="C90:K90"/>
    <mergeCell ref="C139:K139"/>
    <mergeCell ref="H14:N14"/>
    <mergeCell ref="C52:E52"/>
    <mergeCell ref="C123:K123"/>
    <mergeCell ref="C61:E61"/>
    <mergeCell ref="C132:K132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46:F146"/>
    <mergeCell ref="C108:K108"/>
    <mergeCell ref="C141:K141"/>
    <mergeCell ref="C79:E79"/>
    <mergeCell ref="A39:A40"/>
    <mergeCell ref="A147:N147"/>
    <mergeCell ref="C73:E73"/>
    <mergeCell ref="C88:E88"/>
    <mergeCell ref="A43:N43"/>
    <mergeCell ref="C148:F148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33:K133"/>
    <mergeCell ref="C127:K127"/>
    <mergeCell ref="C114:K114"/>
    <mergeCell ref="C129:K129"/>
    <mergeCell ref="F2:N2"/>
    <mergeCell ref="C95:K95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140:K140"/>
    <mergeCell ref="A16:G16"/>
    <mergeCell ref="F39:F40"/>
    <mergeCell ref="F1:N1"/>
    <mergeCell ref="C78:E78"/>
    <mergeCell ref="C101:K101"/>
    <mergeCell ref="C62:E62"/>
    <mergeCell ref="A18:G18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C142:H142"/>
    <mergeCell ref="J10:N10"/>
    <mergeCell ref="C118:K118"/>
    <mergeCell ref="C56:E56"/>
    <mergeCell ref="L37:M37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96:K96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02-31-09</t>
        </is>
      </c>
    </row>
    <row r="25" ht="19.35" customHeight="1">
      <c r="A25" s="56" t="inlineStr">
        <is>
          <t>31 ВЛ 220 Белогорск-т - Завитая с отпайкой на ПС Хвойная. Октябрьский р-он Восточный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206.29</v>
      </c>
      <c r="M31" s="65" t="n">
        <v>2.89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572.5700000000001</v>
      </c>
      <c r="E32" s="72" t="inlineStr">
        <is>
          <t>(</t>
        </is>
      </c>
      <c r="F32" s="71" t="n">
        <v>9.9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342.72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34.21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572.5700000000001</v>
      </c>
      <c r="E34" s="72" t="inlineStr">
        <is>
          <t>(</t>
        </is>
      </c>
      <c r="F34" s="78" t="n">
        <v>9.9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50</v>
      </c>
      <c r="H44" s="95" t="n">
        <v>1</v>
      </c>
      <c r="I44" s="95" t="n">
        <v>50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2267.4</v>
      </c>
      <c r="M45" s="101" t="n">
        <v>71.26000000000001</v>
      </c>
      <c r="N45" s="103" t="n">
        <v>161574.92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6" t="n">
        <v>265.8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2267.4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2267.4</v>
      </c>
      <c r="M48" s="100" t="n"/>
      <c r="N48" s="103" t="n">
        <v>161574.92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2017.99</v>
      </c>
      <c r="M49" s="100" t="n"/>
      <c r="N49" s="113" t="n">
        <v>143801.68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929.63</v>
      </c>
      <c r="M50" s="100" t="n"/>
      <c r="N50" s="103" t="n">
        <v>66245.72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5215.02</v>
      </c>
      <c r="M51" s="114" t="n"/>
      <c r="N51" s="94" t="n"/>
    </row>
    <row r="52" ht="19.35" customHeight="1">
      <c r="A52" s="90" t="inlineStr">
        <is>
          <t>Пролет 130-169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1.26</v>
      </c>
      <c r="H53" s="95" t="n">
        <v>1</v>
      </c>
      <c r="I53" s="116" t="n">
        <v>1.26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74.04000000000001</v>
      </c>
      <c r="M54" s="101" t="n">
        <v>71.26000000000001</v>
      </c>
      <c r="N54" s="103" t="n">
        <v>5276.09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7.87752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74.04000000000001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74.04000000000001</v>
      </c>
      <c r="M57" s="100" t="n"/>
      <c r="N57" s="103" t="n">
        <v>5276.09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65.90000000000001</v>
      </c>
      <c r="M58" s="100" t="n"/>
      <c r="N58" s="113" t="n">
        <v>4695.72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30.36</v>
      </c>
      <c r="M59" s="100" t="n"/>
      <c r="N59" s="103" t="n">
        <v>2163.2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170.3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0.68</v>
      </c>
      <c r="H61" s="95" t="n">
        <v>1</v>
      </c>
      <c r="I61" s="116" t="n">
        <v>0.68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77.47</v>
      </c>
      <c r="M62" s="101" t="n">
        <v>71.26000000000001</v>
      </c>
      <c r="N62" s="103" t="n">
        <v>5520.51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8.2416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77.47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77.47</v>
      </c>
      <c r="M65" s="100" t="n"/>
      <c r="N65" s="103" t="n">
        <v>5520.51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68.95</v>
      </c>
      <c r="M66" s="100" t="n"/>
      <c r="N66" s="113" t="n">
        <v>4913.25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31.76</v>
      </c>
      <c r="M67" s="100" t="n"/>
      <c r="N67" s="103" t="n">
        <v>2263.41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178.18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0.07000000000000001</v>
      </c>
      <c r="H69" s="95" t="n">
        <v>1</v>
      </c>
      <c r="I69" s="116" t="n">
        <v>0.07000000000000001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10.58</v>
      </c>
      <c r="M70" s="101" t="n">
        <v>71.26000000000001</v>
      </c>
      <c r="N70" s="101" t="n">
        <v>753.9299999999999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1.1256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10.58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10.58</v>
      </c>
      <c r="M73" s="100" t="n"/>
      <c r="N73" s="101" t="n">
        <v>753.9299999999999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9.42</v>
      </c>
      <c r="M74" s="100" t="n"/>
      <c r="N74" s="149" t="n">
        <v>671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4.34</v>
      </c>
      <c r="M75" s="100" t="n"/>
      <c r="N75" s="101" t="n">
        <v>309.11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24.34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1.26</v>
      </c>
      <c r="H77" s="95" t="n">
        <v>1</v>
      </c>
      <c r="I77" s="116" t="n">
        <v>1.26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174.55</v>
      </c>
      <c r="M78" s="101" t="n">
        <v>71.26000000000001</v>
      </c>
      <c r="N78" s="103" t="n">
        <v>12438.43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1" t="n">
        <v>991.01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173.31</v>
      </c>
      <c r="M80" s="101" t="n">
        <v>71.26000000000001</v>
      </c>
      <c r="N80" s="103" t="n">
        <v>12350.07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7" t="n">
        <v>22.3776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5" t="n">
        <v>12.83688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1165.56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1" t="n">
        <v>347.86</v>
      </c>
      <c r="M84" s="100" t="n"/>
      <c r="N84" s="103" t="n">
        <v>24788.5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309.6</v>
      </c>
      <c r="M85" s="100" t="n"/>
      <c r="N85" s="113" t="n">
        <v>22061.77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142.62</v>
      </c>
      <c r="M86" s="100" t="n"/>
      <c r="N86" s="103" t="n">
        <v>10163.29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1617.78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1.26</v>
      </c>
      <c r="H88" s="95" t="n">
        <v>1</v>
      </c>
      <c r="I88" s="116" t="n">
        <v>1.26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43.76</v>
      </c>
      <c r="M89" s="101" t="n">
        <v>71.26000000000001</v>
      </c>
      <c r="N89" s="103" t="n">
        <v>3118.34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247.45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43.27</v>
      </c>
      <c r="M91" s="101" t="n">
        <v>71.26000000000001</v>
      </c>
      <c r="N91" s="103" t="n">
        <v>3083.42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5" t="n">
        <v>5.60952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5" t="n">
        <v>3.20544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291.21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87.03</v>
      </c>
      <c r="M95" s="100" t="n"/>
      <c r="N95" s="103" t="n">
        <v>6201.76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77.45999999999999</v>
      </c>
      <c r="M96" s="100" t="n"/>
      <c r="N96" s="113" t="n">
        <v>5519.57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35.68</v>
      </c>
      <c r="M97" s="100" t="n"/>
      <c r="N97" s="103" t="n">
        <v>2542.72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6" t="n">
        <v>404.35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0.68</v>
      </c>
      <c r="H99" s="95" t="n">
        <v>1</v>
      </c>
      <c r="I99" s="116" t="n">
        <v>0.68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164.21</v>
      </c>
      <c r="M100" s="101" t="n">
        <v>71.26000000000001</v>
      </c>
      <c r="N100" s="103" t="n">
        <v>11701.6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1" t="n">
        <v>932.33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163.04</v>
      </c>
      <c r="M102" s="101" t="n">
        <v>71.26000000000001</v>
      </c>
      <c r="N102" s="103" t="n">
        <v>11618.23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7" t="n">
        <v>21.0528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7" t="n">
        <v>12.0768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1096.54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1" t="n">
        <v>327.25</v>
      </c>
      <c r="M106" s="100" t="n"/>
      <c r="N106" s="103" t="n">
        <v>23319.83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291.25</v>
      </c>
      <c r="M107" s="100" t="n"/>
      <c r="N107" s="113" t="n">
        <v>20754.65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134.17</v>
      </c>
      <c r="M108" s="100" t="n"/>
      <c r="N108" s="103" t="n">
        <v>9561.129999999999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1521.96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0.68</v>
      </c>
      <c r="H110" s="95" t="n">
        <v>1</v>
      </c>
      <c r="I110" s="116" t="n">
        <v>0.68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47.61</v>
      </c>
      <c r="M111" s="101" t="n">
        <v>71.26000000000001</v>
      </c>
      <c r="N111" s="103" t="n">
        <v>3392.69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269.62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47.15</v>
      </c>
      <c r="M113" s="101" t="n">
        <v>71.26000000000001</v>
      </c>
      <c r="N113" s="103" t="n">
        <v>3359.91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5" t="n">
        <v>6.10368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5" t="n">
        <v>3.49248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317.23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94.76000000000001</v>
      </c>
      <c r="M117" s="100" t="n"/>
      <c r="N117" s="103" t="n">
        <v>6752.6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84.34</v>
      </c>
      <c r="M118" s="100" t="n"/>
      <c r="N118" s="113" t="n">
        <v>6009.81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38.85</v>
      </c>
      <c r="M119" s="100" t="n"/>
      <c r="N119" s="103" t="n">
        <v>2768.57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6" t="n">
        <v>440.42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0.07000000000000001</v>
      </c>
      <c r="H121" s="95" t="n">
        <v>1</v>
      </c>
      <c r="I121" s="116" t="n">
        <v>0.07000000000000001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27.45</v>
      </c>
      <c r="M122" s="101" t="n">
        <v>71.26000000000001</v>
      </c>
      <c r="N122" s="103" t="n">
        <v>1956.09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1" t="n">
        <v>155.64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27.22</v>
      </c>
      <c r="M124" s="101" t="n">
        <v>71.26000000000001</v>
      </c>
      <c r="N124" s="103" t="n">
        <v>1939.7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3.5196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0" t="n">
        <v>24</v>
      </c>
      <c r="H126" s="273" t="n">
        <v>1.2</v>
      </c>
      <c r="I126" s="274" t="n">
        <v>2.016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1" t="n">
        <v>183.09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54.67</v>
      </c>
      <c r="M128" s="100" t="n"/>
      <c r="N128" s="103" t="n">
        <v>3895.79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48.66</v>
      </c>
      <c r="M129" s="100" t="n"/>
      <c r="N129" s="113" t="n">
        <v>3467.25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22.41</v>
      </c>
      <c r="M130" s="100" t="n"/>
      <c r="N130" s="103" t="n">
        <v>1597.27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6" t="n">
        <v>254.16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0.07000000000000001</v>
      </c>
      <c r="H132" s="95" t="n">
        <v>1</v>
      </c>
      <c r="I132" s="116" t="n">
        <v>0.07000000000000001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7.86</v>
      </c>
      <c r="M133" s="101" t="n">
        <v>71.26000000000001</v>
      </c>
      <c r="N133" s="101" t="n">
        <v>560.1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44.62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7.8</v>
      </c>
      <c r="M135" s="101" t="n">
        <v>71.26000000000001</v>
      </c>
      <c r="N135" s="101" t="n">
        <v>555.83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0" t="n">
        <v>12</v>
      </c>
      <c r="H136" s="273" t="n">
        <v>1.2</v>
      </c>
      <c r="I136" s="274" t="n">
        <v>1.008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0.57792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52.48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15.66</v>
      </c>
      <c r="M139" s="100" t="n"/>
      <c r="N139" s="103" t="n">
        <v>1115.93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13.94</v>
      </c>
      <c r="M140" s="100" t="n"/>
      <c r="N140" s="149" t="n">
        <v>993.1799999999999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6.42</v>
      </c>
      <c r="M141" s="100" t="n"/>
      <c r="N141" s="101" t="n">
        <v>457.53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72.84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9899.35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5535.6</v>
      </c>
      <c r="M144" s="129" t="n"/>
      <c r="N144" s="128" t="n">
        <v>261614.74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2894.93</v>
      </c>
      <c r="M146" s="129" t="n"/>
      <c r="N146" s="128" t="n">
        <v>206292.7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2640.67</v>
      </c>
      <c r="M147" s="129" t="n"/>
      <c r="N147" s="128" t="n">
        <v>55322.04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2640.67</v>
      </c>
      <c r="M149" s="129" t="n"/>
      <c r="N149" s="128" t="n">
        <v>55322.04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461.79</v>
      </c>
      <c r="M151" s="129" t="n"/>
      <c r="N151" s="128" t="n">
        <v>32907.16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3356.72</v>
      </c>
      <c r="M152" s="129" t="n"/>
      <c r="N152" s="128" t="n">
        <v>239199.86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2987.51</v>
      </c>
      <c r="M153" s="129" t="n"/>
      <c r="N153" s="128" t="n">
        <v>212887.88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1376.24</v>
      </c>
      <c r="M154" s="129" t="n"/>
      <c r="N154" s="128" t="n">
        <v>98071.95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9899.35</v>
      </c>
      <c r="M155" s="134" t="n"/>
      <c r="N155" s="123" t="n">
        <v>572574.5699999999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342.71592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34.20552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9899.35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9899.35</v>
      </c>
      <c r="M161" s="129" t="n"/>
      <c r="N161" s="128" t="n">
        <v>572574.5699999999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5535.6</v>
      </c>
      <c r="M163" s="129" t="n"/>
      <c r="N163" s="128" t="n">
        <v>261614.74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2894.93</v>
      </c>
      <c r="M165" s="129" t="n"/>
      <c r="N165" s="128" t="n">
        <v>206292.7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2640.67</v>
      </c>
      <c r="M166" s="129" t="n"/>
      <c r="N166" s="128" t="n">
        <v>55322.04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2640.67</v>
      </c>
      <c r="M167" s="129" t="n"/>
      <c r="N167" s="128" t="n">
        <v>55322.04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461.79</v>
      </c>
      <c r="M168" s="129" t="n"/>
      <c r="N168" s="128" t="n">
        <v>32907.16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3356.72</v>
      </c>
      <c r="M169" s="129" t="n"/>
      <c r="N169" s="128" t="n">
        <v>239199.86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2987.51</v>
      </c>
      <c r="M170" s="129" t="n"/>
      <c r="N170" s="128" t="n">
        <v>212887.88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1376.24</v>
      </c>
      <c r="M171" s="129" t="n"/>
      <c r="N171" s="128" t="n">
        <v>98071.95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9899.35</v>
      </c>
      <c r="M172" s="124" t="n"/>
      <c r="N172" s="123" t="n">
        <v>572574.5699999999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5535.6</v>
      </c>
      <c r="M173" s="129" t="n"/>
      <c r="N173" s="128" t="n">
        <v>261614.74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2894.93</v>
      </c>
      <c r="M175" s="129" t="n"/>
      <c r="N175" s="128" t="n">
        <v>206292.7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2640.67</v>
      </c>
      <c r="M176" s="129" t="n"/>
      <c r="N176" s="128" t="n">
        <v>55322.04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2640.67</v>
      </c>
      <c r="M177" s="129" t="n"/>
      <c r="N177" s="128" t="n">
        <v>55322.04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461.79</v>
      </c>
      <c r="M178" s="129" t="n"/>
      <c r="N178" s="128" t="n">
        <v>32907.16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3356.72</v>
      </c>
      <c r="M179" s="129" t="n"/>
      <c r="N179" s="128" t="n">
        <v>239199.86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2987.51</v>
      </c>
      <c r="M180" s="129" t="n"/>
      <c r="N180" s="128" t="n">
        <v>212887.88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1376.24</v>
      </c>
      <c r="M181" s="129" t="n"/>
      <c r="N181" s="128" t="n">
        <v>98071.95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342.71592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34.20552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02-31-10</t>
        </is>
      </c>
    </row>
    <row r="25" ht="19.35" customHeight="1">
      <c r="A25" s="56" t="inlineStr">
        <is>
          <t>31 ВЛ 220 Белогорск-т - Завитая с отпайкой на ПС Хвойная. Октябрьский р-он Восточный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26.67</v>
      </c>
      <c r="M31" s="65" t="n">
        <v>0.37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61.35</v>
      </c>
      <c r="E32" s="72" t="inlineStr">
        <is>
          <t>(</t>
        </is>
      </c>
      <c r="F32" s="71" t="n">
        <v>0.86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44.67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61.35</v>
      </c>
      <c r="E34" s="72" t="inlineStr">
        <is>
          <t>(</t>
        </is>
      </c>
      <c r="F34" s="78" t="n">
        <v>0.86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130-169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1.26</v>
      </c>
      <c r="H44" s="95" t="n">
        <v>1</v>
      </c>
      <c r="I44" s="116" t="n">
        <v>1.26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135.83</v>
      </c>
      <c r="M46" s="101" t="n">
        <v>71.26000000000001</v>
      </c>
      <c r="N46" s="103" t="n">
        <v>9679.25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5" t="n">
        <v>16.20864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135.83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135.83</v>
      </c>
      <c r="M49" s="100" t="n"/>
      <c r="N49" s="103" t="n">
        <v>9679.25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120.89</v>
      </c>
      <c r="M50" s="100" t="n"/>
      <c r="N50" s="113" t="n">
        <v>8614.530000000001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55.69</v>
      </c>
      <c r="M51" s="100" t="n"/>
      <c r="N51" s="103" t="n">
        <v>3968.49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312.41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0.68</v>
      </c>
      <c r="H53" s="95" t="n">
        <v>1</v>
      </c>
      <c r="I53" s="116" t="n">
        <v>0.68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211.16</v>
      </c>
      <c r="M55" s="101" t="n">
        <v>71.26000000000001</v>
      </c>
      <c r="N55" s="103" t="n">
        <v>15047.26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5" t="n">
        <v>25.19808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211.16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211.16</v>
      </c>
      <c r="M58" s="100" t="n"/>
      <c r="N58" s="103" t="n">
        <v>15047.26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187.93</v>
      </c>
      <c r="M59" s="100" t="n"/>
      <c r="N59" s="113" t="n">
        <v>13392.06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86.58</v>
      </c>
      <c r="M60" s="100" t="n"/>
      <c r="N60" s="103" t="n">
        <v>6169.38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485.67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0.07000000000000001</v>
      </c>
      <c r="H62" s="95" t="n">
        <v>1</v>
      </c>
      <c r="I62" s="116" t="n">
        <v>0.07000000000000001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27.31</v>
      </c>
      <c r="M64" s="101" t="n">
        <v>71.26000000000001</v>
      </c>
      <c r="N64" s="103" t="n">
        <v>1946.11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7" t="n">
        <v>3.2592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27.31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27.31</v>
      </c>
      <c r="M67" s="100" t="n"/>
      <c r="N67" s="103" t="n">
        <v>1946.11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24.31</v>
      </c>
      <c r="M68" s="100" t="n"/>
      <c r="N68" s="113" t="n">
        <v>1732.04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11.2</v>
      </c>
      <c r="M69" s="100" t="n"/>
      <c r="N69" s="101" t="n">
        <v>797.91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62.82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860.9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374.3</v>
      </c>
      <c r="M72" s="129" t="n"/>
      <c r="N72" s="128" t="n">
        <v>26672.62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374.3</v>
      </c>
      <c r="M74" s="129" t="n"/>
      <c r="N74" s="128" t="n">
        <v>26672.62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374.3</v>
      </c>
      <c r="M80" s="129" t="n"/>
      <c r="N80" s="128" t="n">
        <v>26672.62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333.13</v>
      </c>
      <c r="M81" s="129" t="n"/>
      <c r="N81" s="128" t="n">
        <v>23738.63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153.47</v>
      </c>
      <c r="M82" s="129" t="n"/>
      <c r="N82" s="128" t="n">
        <v>10935.78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860.9</v>
      </c>
      <c r="M83" s="134" t="n"/>
      <c r="N83" s="123" t="n">
        <v>61347.03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44.66592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860.9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860.9</v>
      </c>
      <c r="M89" s="129" t="n"/>
      <c r="N89" s="128" t="n">
        <v>61347.03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374.3</v>
      </c>
      <c r="M91" s="129" t="n"/>
      <c r="N91" s="128" t="n">
        <v>26672.62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374.3</v>
      </c>
      <c r="M93" s="129" t="n"/>
      <c r="N93" s="128" t="n">
        <v>26672.62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374.3</v>
      </c>
      <c r="M97" s="129" t="n"/>
      <c r="N97" s="128" t="n">
        <v>26672.62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333.13</v>
      </c>
      <c r="M98" s="129" t="n"/>
      <c r="N98" s="128" t="n">
        <v>23738.63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153.47</v>
      </c>
      <c r="M99" s="129" t="n"/>
      <c r="N99" s="128" t="n">
        <v>10935.78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860.9</v>
      </c>
      <c r="M100" s="124" t="n"/>
      <c r="N100" s="123" t="n">
        <v>61347.03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374.3</v>
      </c>
      <c r="M101" s="129" t="n"/>
      <c r="N101" s="128" t="n">
        <v>26672.62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374.3</v>
      </c>
      <c r="M103" s="129" t="n"/>
      <c r="N103" s="128" t="n">
        <v>26672.62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374.3</v>
      </c>
      <c r="M107" s="129" t="n"/>
      <c r="N107" s="128" t="n">
        <v>26672.62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333.13</v>
      </c>
      <c r="M108" s="129" t="n"/>
      <c r="N108" s="128" t="n">
        <v>23738.63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153.47</v>
      </c>
      <c r="M109" s="129" t="n"/>
      <c r="N109" s="128" t="n">
        <v>10935.78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44.66592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02-31-11</t>
        </is>
      </c>
    </row>
    <row r="25" ht="19.35" customHeight="1">
      <c r="A25" s="56" t="inlineStr">
        <is>
          <t>31 ВЛ 220 Белогорск-т - Завитая с отпайкой на ПС Хвойная. Октябрьский р-он Екатеринославский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872.8200000000001</v>
      </c>
      <c r="M31" s="65" t="n">
        <v>12.25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2391.92</v>
      </c>
      <c r="E32" s="72" t="inlineStr">
        <is>
          <t>(</t>
        </is>
      </c>
      <c r="F32" s="71" t="n">
        <v>40.87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1449.05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134.04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2391.92</v>
      </c>
      <c r="E34" s="72" t="inlineStr">
        <is>
          <t>(</t>
        </is>
      </c>
      <c r="F34" s="78" t="n">
        <v>40.87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216</v>
      </c>
      <c r="H44" s="95" t="n">
        <v>1</v>
      </c>
      <c r="I44" s="95" t="n">
        <v>216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9795.17</v>
      </c>
      <c r="M45" s="101" t="n">
        <v>71.26000000000001</v>
      </c>
      <c r="N45" s="103" t="n">
        <v>698003.8100000001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8" t="n">
        <v>1148.256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9795.17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9795.17</v>
      </c>
      <c r="M48" s="100" t="n"/>
      <c r="N48" s="103" t="n">
        <v>698003.8100000001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8717.700000000001</v>
      </c>
      <c r="M49" s="100" t="n"/>
      <c r="N49" s="113" t="n">
        <v>621223.39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4016.02</v>
      </c>
      <c r="M50" s="100" t="n"/>
      <c r="N50" s="103" t="n">
        <v>286181.56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22528.89</v>
      </c>
      <c r="M51" s="114" t="n"/>
      <c r="N51" s="94" t="n"/>
    </row>
    <row r="52" ht="19.35" customHeight="1">
      <c r="A52" s="90" t="inlineStr">
        <is>
          <t>Пролет 169-170,176-200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4.66</v>
      </c>
      <c r="H53" s="95" t="n">
        <v>1</v>
      </c>
      <c r="I53" s="116" t="n">
        <v>4.66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273.84</v>
      </c>
      <c r="M54" s="101" t="n">
        <v>71.26000000000001</v>
      </c>
      <c r="N54" s="103" t="n">
        <v>19513.84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29.13432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273.84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273.84</v>
      </c>
      <c r="M57" s="100" t="n"/>
      <c r="N57" s="103" t="n">
        <v>19513.84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243.72</v>
      </c>
      <c r="M58" s="100" t="n"/>
      <c r="N58" s="113" t="n">
        <v>17367.32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112.27</v>
      </c>
      <c r="M59" s="100" t="n"/>
      <c r="N59" s="103" t="n">
        <v>8000.67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629.83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2.47</v>
      </c>
      <c r="H61" s="95" t="n">
        <v>1</v>
      </c>
      <c r="I61" s="116" t="n">
        <v>2.47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281.4</v>
      </c>
      <c r="M62" s="101" t="n">
        <v>71.26000000000001</v>
      </c>
      <c r="N62" s="103" t="n">
        <v>20052.56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29.9364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281.4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281.4</v>
      </c>
      <c r="M65" s="100" t="n"/>
      <c r="N65" s="103" t="n">
        <v>20052.56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250.45</v>
      </c>
      <c r="M66" s="100" t="n"/>
      <c r="N66" s="113" t="n">
        <v>17846.78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115.37</v>
      </c>
      <c r="M67" s="100" t="n"/>
      <c r="N67" s="103" t="n">
        <v>8221.549999999999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647.22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0.49</v>
      </c>
      <c r="H69" s="95" t="n">
        <v>1</v>
      </c>
      <c r="I69" s="116" t="n">
        <v>0.49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74.06</v>
      </c>
      <c r="M70" s="101" t="n">
        <v>71.26000000000001</v>
      </c>
      <c r="N70" s="103" t="n">
        <v>5277.52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7.8792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74.06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74.06</v>
      </c>
      <c r="M73" s="100" t="n"/>
      <c r="N73" s="103" t="n">
        <v>5277.52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65.91</v>
      </c>
      <c r="M74" s="100" t="n"/>
      <c r="N74" s="113" t="n">
        <v>4696.99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30.36</v>
      </c>
      <c r="M75" s="100" t="n"/>
      <c r="N75" s="103" t="n">
        <v>2163.78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170.33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4.66</v>
      </c>
      <c r="H77" s="95" t="n">
        <v>1</v>
      </c>
      <c r="I77" s="116" t="n">
        <v>4.66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645.54</v>
      </c>
      <c r="M78" s="101" t="n">
        <v>71.26000000000001</v>
      </c>
      <c r="N78" s="103" t="n">
        <v>46001.18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3665.16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640.96</v>
      </c>
      <c r="M80" s="101" t="n">
        <v>71.26000000000001</v>
      </c>
      <c r="N80" s="103" t="n">
        <v>45674.81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7" t="n">
        <v>82.7616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5" t="n">
        <v>47.47608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4310.7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3" t="n">
        <v>1286.5</v>
      </c>
      <c r="M84" s="100" t="n"/>
      <c r="N84" s="103" t="n">
        <v>91675.99000000001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3" t="n">
        <v>1144.99</v>
      </c>
      <c r="M85" s="100" t="n"/>
      <c r="N85" s="113" t="n">
        <v>81591.63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527.47</v>
      </c>
      <c r="M86" s="100" t="n"/>
      <c r="N86" s="103" t="n">
        <v>37587.16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5983.16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4.66</v>
      </c>
      <c r="H88" s="95" t="n">
        <v>1</v>
      </c>
      <c r="I88" s="116" t="n">
        <v>4.66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161.83</v>
      </c>
      <c r="M89" s="101" t="n">
        <v>71.26000000000001</v>
      </c>
      <c r="N89" s="103" t="n">
        <v>11532.01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915.1900000000001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160.04</v>
      </c>
      <c r="M91" s="101" t="n">
        <v>71.26000000000001</v>
      </c>
      <c r="N91" s="103" t="n">
        <v>11404.45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5" t="n">
        <v>20.74632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5" t="n">
        <v>11.85504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3" t="n">
        <v>1077.02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321.87</v>
      </c>
      <c r="M95" s="100" t="n"/>
      <c r="N95" s="103" t="n">
        <v>22936.46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286.46</v>
      </c>
      <c r="M96" s="100" t="n"/>
      <c r="N96" s="113" t="n">
        <v>20413.45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131.97</v>
      </c>
      <c r="M97" s="100" t="n"/>
      <c r="N97" s="103" t="n">
        <v>9403.950000000001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5" t="n">
        <v>1495.45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2.47</v>
      </c>
      <c r="H99" s="95" t="n">
        <v>1</v>
      </c>
      <c r="I99" s="116" t="n">
        <v>2.47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596.48</v>
      </c>
      <c r="M100" s="101" t="n">
        <v>71.26000000000001</v>
      </c>
      <c r="N100" s="103" t="n">
        <v>42505.16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3386.55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592.21</v>
      </c>
      <c r="M102" s="101" t="n">
        <v>71.26000000000001</v>
      </c>
      <c r="N102" s="103" t="n">
        <v>42200.88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7" t="n">
        <v>76.4712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7" t="n">
        <v>43.8672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3983.03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3" t="n">
        <v>1188.69</v>
      </c>
      <c r="M106" s="100" t="n"/>
      <c r="N106" s="103" t="n">
        <v>84706.03999999999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3" t="n">
        <v>1057.93</v>
      </c>
      <c r="M107" s="100" t="n"/>
      <c r="N107" s="113" t="n">
        <v>75388.38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487.36</v>
      </c>
      <c r="M108" s="100" t="n"/>
      <c r="N108" s="103" t="n">
        <v>34729.48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5528.32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2.47</v>
      </c>
      <c r="H110" s="95" t="n">
        <v>1</v>
      </c>
      <c r="I110" s="116" t="n">
        <v>2.47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172.92</v>
      </c>
      <c r="M111" s="101" t="n">
        <v>71.26000000000001</v>
      </c>
      <c r="N111" s="103" t="n">
        <v>12322.28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979.36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171.26</v>
      </c>
      <c r="M113" s="101" t="n">
        <v>71.26000000000001</v>
      </c>
      <c r="N113" s="103" t="n">
        <v>12203.99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5" t="n">
        <v>22.17072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5" t="n">
        <v>12.68592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3" t="n">
        <v>1152.28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344.18</v>
      </c>
      <c r="M117" s="100" t="n"/>
      <c r="N117" s="103" t="n">
        <v>24526.27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306.32</v>
      </c>
      <c r="M118" s="100" t="n"/>
      <c r="N118" s="113" t="n">
        <v>21828.38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141.11</v>
      </c>
      <c r="M119" s="100" t="n"/>
      <c r="N119" s="103" t="n">
        <v>10055.77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5" t="n">
        <v>1599.71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0.49</v>
      </c>
      <c r="H121" s="95" t="n">
        <v>1</v>
      </c>
      <c r="I121" s="116" t="n">
        <v>0.49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192.17</v>
      </c>
      <c r="M122" s="101" t="n">
        <v>71.26000000000001</v>
      </c>
      <c r="N122" s="103" t="n">
        <v>13694.03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3" t="n">
        <v>1089.45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190.51</v>
      </c>
      <c r="M124" s="101" t="n">
        <v>71.26000000000001</v>
      </c>
      <c r="N124" s="103" t="n">
        <v>13575.74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24.6372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0" t="n">
        <v>24</v>
      </c>
      <c r="H126" s="273" t="n">
        <v>1.2</v>
      </c>
      <c r="I126" s="274" t="n">
        <v>14.112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1281.62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382.68</v>
      </c>
      <c r="M128" s="100" t="n"/>
      <c r="N128" s="103" t="n">
        <v>27269.77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340.59</v>
      </c>
      <c r="M129" s="100" t="n"/>
      <c r="N129" s="113" t="n">
        <v>24270.1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156.9</v>
      </c>
      <c r="M130" s="100" t="n"/>
      <c r="N130" s="103" t="n">
        <v>11180.61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1779.11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0.49</v>
      </c>
      <c r="H132" s="95" t="n">
        <v>1</v>
      </c>
      <c r="I132" s="116" t="n">
        <v>0.49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55.04</v>
      </c>
      <c r="M133" s="101" t="n">
        <v>71.26000000000001</v>
      </c>
      <c r="N133" s="103" t="n">
        <v>3922.15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312.31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54.61</v>
      </c>
      <c r="M135" s="101" t="n">
        <v>71.26000000000001</v>
      </c>
      <c r="N135" s="103" t="n">
        <v>3891.51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0" t="n">
        <v>12</v>
      </c>
      <c r="H136" s="273" t="n">
        <v>1.2</v>
      </c>
      <c r="I136" s="274" t="n">
        <v>7.056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4.04544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367.35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109.65</v>
      </c>
      <c r="M139" s="100" t="n"/>
      <c r="N139" s="103" t="n">
        <v>7813.66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97.59</v>
      </c>
      <c r="M140" s="100" t="n"/>
      <c r="N140" s="113" t="n">
        <v>6954.16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44.96</v>
      </c>
      <c r="M141" s="100" t="n"/>
      <c r="N141" s="103" t="n">
        <v>3203.6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509.9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40871.92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22596.47</v>
      </c>
      <c r="M144" s="129" t="n"/>
      <c r="N144" s="128" t="n">
        <v>1089615.56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12248.45</v>
      </c>
      <c r="M146" s="129" t="n"/>
      <c r="N146" s="128" t="n">
        <v>872824.54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10348.02</v>
      </c>
      <c r="M147" s="129" t="n"/>
      <c r="N147" s="128" t="n">
        <v>216791.02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10348.02</v>
      </c>
      <c r="M149" s="129" t="n"/>
      <c r="N149" s="128" t="n">
        <v>216791.02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1809.59</v>
      </c>
      <c r="M151" s="129" t="n"/>
      <c r="N151" s="128" t="n">
        <v>128951.38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14058.04</v>
      </c>
      <c r="M152" s="129" t="n"/>
      <c r="N152" s="128" t="n">
        <v>1001775.92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12511.66</v>
      </c>
      <c r="M153" s="129" t="n"/>
      <c r="N153" s="128" t="n">
        <v>891580.58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5763.79</v>
      </c>
      <c r="M154" s="129" t="n"/>
      <c r="N154" s="128" t="n">
        <v>410728.13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40871.92</v>
      </c>
      <c r="M155" s="134" t="n"/>
      <c r="N155" s="123" t="n">
        <v>2391924.27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1449.04896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134.04168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40871.92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40871.92</v>
      </c>
      <c r="M161" s="129" t="n"/>
      <c r="N161" s="128" t="n">
        <v>2391924.27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22596.47</v>
      </c>
      <c r="M163" s="129" t="n"/>
      <c r="N163" s="128" t="n">
        <v>1089615.56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12248.45</v>
      </c>
      <c r="M165" s="129" t="n"/>
      <c r="N165" s="128" t="n">
        <v>872824.54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10348.02</v>
      </c>
      <c r="M166" s="129" t="n"/>
      <c r="N166" s="128" t="n">
        <v>216791.02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10348.02</v>
      </c>
      <c r="M167" s="129" t="n"/>
      <c r="N167" s="128" t="n">
        <v>216791.02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1809.59</v>
      </c>
      <c r="M168" s="129" t="n"/>
      <c r="N168" s="128" t="n">
        <v>128951.38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14058.04</v>
      </c>
      <c r="M169" s="129" t="n"/>
      <c r="N169" s="128" t="n">
        <v>1001775.92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12511.66</v>
      </c>
      <c r="M170" s="129" t="n"/>
      <c r="N170" s="128" t="n">
        <v>891580.58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5763.79</v>
      </c>
      <c r="M171" s="129" t="n"/>
      <c r="N171" s="128" t="n">
        <v>410728.13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40871.92</v>
      </c>
      <c r="M172" s="124" t="n"/>
      <c r="N172" s="123" t="n">
        <v>2391924.27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22596.47</v>
      </c>
      <c r="M173" s="129" t="n"/>
      <c r="N173" s="128" t="n">
        <v>1089615.56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12248.45</v>
      </c>
      <c r="M175" s="129" t="n"/>
      <c r="N175" s="128" t="n">
        <v>872824.54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10348.02</v>
      </c>
      <c r="M176" s="129" t="n"/>
      <c r="N176" s="128" t="n">
        <v>216791.02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10348.02</v>
      </c>
      <c r="M177" s="129" t="n"/>
      <c r="N177" s="128" t="n">
        <v>216791.02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1809.59</v>
      </c>
      <c r="M178" s="129" t="n"/>
      <c r="N178" s="128" t="n">
        <v>128951.38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14058.04</v>
      </c>
      <c r="M179" s="129" t="n"/>
      <c r="N179" s="128" t="n">
        <v>1001775.92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12511.66</v>
      </c>
      <c r="M180" s="129" t="n"/>
      <c r="N180" s="128" t="n">
        <v>891580.58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5763.79</v>
      </c>
      <c r="M181" s="129" t="n"/>
      <c r="N181" s="128" t="n">
        <v>410728.13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1449.04896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134.04168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02-31-12</t>
        </is>
      </c>
    </row>
    <row r="25" ht="19.35" customHeight="1">
      <c r="A25" s="56" t="inlineStr">
        <is>
          <t>31 ВЛ 220 Белогорск-т - Завитая с отпайкой на ПС Хвойная. Октябрьский р-он Екатеринославский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104.08</v>
      </c>
      <c r="M31" s="65" t="n">
        <v>1.46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239.38</v>
      </c>
      <c r="E32" s="72" t="inlineStr">
        <is>
          <t>(</t>
        </is>
      </c>
      <c r="F32" s="71" t="n">
        <v>3.36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174.29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239.38</v>
      </c>
      <c r="E34" s="72" t="inlineStr">
        <is>
          <t>(</t>
        </is>
      </c>
      <c r="F34" s="78" t="n">
        <v>3.36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169-170,176-200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4.66</v>
      </c>
      <c r="H44" s="95" t="n">
        <v>1</v>
      </c>
      <c r="I44" s="116" t="n">
        <v>4.66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502.34</v>
      </c>
      <c r="M46" s="101" t="n">
        <v>71.26000000000001</v>
      </c>
      <c r="N46" s="103" t="n">
        <v>35796.75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5" t="n">
        <v>59.94624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502.34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502.34</v>
      </c>
      <c r="M49" s="100" t="n"/>
      <c r="N49" s="103" t="n">
        <v>35796.75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447.08</v>
      </c>
      <c r="M50" s="100" t="n"/>
      <c r="N50" s="113" t="n">
        <v>31859.11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205.96</v>
      </c>
      <c r="M51" s="100" t="n"/>
      <c r="N51" s="103" t="n">
        <v>14676.67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1155.38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2.47</v>
      </c>
      <c r="H53" s="95" t="n">
        <v>1</v>
      </c>
      <c r="I53" s="116" t="n">
        <v>2.47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767.01</v>
      </c>
      <c r="M55" s="101" t="n">
        <v>71.26000000000001</v>
      </c>
      <c r="N55" s="103" t="n">
        <v>54657.13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5" t="n">
        <v>91.52831999999999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767.01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767.01</v>
      </c>
      <c r="M58" s="100" t="n"/>
      <c r="N58" s="103" t="n">
        <v>54657.13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682.64</v>
      </c>
      <c r="M59" s="100" t="n"/>
      <c r="N59" s="113" t="n">
        <v>48644.85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314.47</v>
      </c>
      <c r="M60" s="100" t="n"/>
      <c r="N60" s="103" t="n">
        <v>22409.42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1764.12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0.49</v>
      </c>
      <c r="H62" s="95" t="n">
        <v>1</v>
      </c>
      <c r="I62" s="116" t="n">
        <v>0.49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191.18</v>
      </c>
      <c r="M64" s="101" t="n">
        <v>71.26000000000001</v>
      </c>
      <c r="N64" s="103" t="n">
        <v>13623.49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7" t="n">
        <v>22.8144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191.18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191.18</v>
      </c>
      <c r="M67" s="100" t="n"/>
      <c r="N67" s="103" t="n">
        <v>13623.49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170.15</v>
      </c>
      <c r="M68" s="100" t="n"/>
      <c r="N68" s="113" t="n">
        <v>12124.91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78.38</v>
      </c>
      <c r="M69" s="100" t="n"/>
      <c r="N69" s="103" t="n">
        <v>5585.63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439.71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3359.21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1460.53</v>
      </c>
      <c r="M72" s="129" t="n"/>
      <c r="N72" s="128" t="n">
        <v>104077.37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1460.53</v>
      </c>
      <c r="M74" s="129" t="n"/>
      <c r="N74" s="128" t="n">
        <v>104077.37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1460.53</v>
      </c>
      <c r="M80" s="129" t="n"/>
      <c r="N80" s="128" t="n">
        <v>104077.37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1299.87</v>
      </c>
      <c r="M81" s="129" t="n"/>
      <c r="N81" s="128" t="n">
        <v>92628.87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598.8099999999999</v>
      </c>
      <c r="M82" s="129" t="n"/>
      <c r="N82" s="128" t="n">
        <v>42671.72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3359.21</v>
      </c>
      <c r="M83" s="134" t="n"/>
      <c r="N83" s="123" t="n">
        <v>239377.96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174.28896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3359.21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3359.21</v>
      </c>
      <c r="M89" s="129" t="n"/>
      <c r="N89" s="128" t="n">
        <v>239377.96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1460.53</v>
      </c>
      <c r="M91" s="129" t="n"/>
      <c r="N91" s="128" t="n">
        <v>104077.37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1460.53</v>
      </c>
      <c r="M93" s="129" t="n"/>
      <c r="N93" s="128" t="n">
        <v>104077.37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1460.53</v>
      </c>
      <c r="M97" s="129" t="n"/>
      <c r="N97" s="128" t="n">
        <v>104077.37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1299.87</v>
      </c>
      <c r="M98" s="129" t="n"/>
      <c r="N98" s="128" t="n">
        <v>92628.87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598.8099999999999</v>
      </c>
      <c r="M99" s="129" t="n"/>
      <c r="N99" s="128" t="n">
        <v>42671.72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3359.21</v>
      </c>
      <c r="M100" s="124" t="n"/>
      <c r="N100" s="123" t="n">
        <v>239377.96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1460.53</v>
      </c>
      <c r="M101" s="129" t="n"/>
      <c r="N101" s="128" t="n">
        <v>104077.37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1460.53</v>
      </c>
      <c r="M103" s="129" t="n"/>
      <c r="N103" s="128" t="n">
        <v>104077.37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1460.53</v>
      </c>
      <c r="M107" s="129" t="n"/>
      <c r="N107" s="128" t="n">
        <v>104077.37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1299.87</v>
      </c>
      <c r="M108" s="129" t="n"/>
      <c r="N108" s="128" t="n">
        <v>92628.87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598.8099999999999</v>
      </c>
      <c r="M109" s="129" t="n"/>
      <c r="N109" s="128" t="n">
        <v>42671.72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174.28896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15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02-31-13</t>
        </is>
      </c>
    </row>
    <row r="25" ht="19.35" customHeight="1">
      <c r="A25" s="56" t="inlineStr">
        <is>
          <t>31 ВЛ 220 Белогорск-т - Завитая с отпайкой на ПС Хвойная. Октябрьское уч. л-во Завитинского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798.87</v>
      </c>
      <c r="M31" s="65" t="n">
        <v>11.21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2197.11</v>
      </c>
      <c r="E32" s="72" t="inlineStr">
        <is>
          <t>(</t>
        </is>
      </c>
      <c r="F32" s="71" t="n">
        <v>37.67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1326.25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125.42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2197.11</v>
      </c>
      <c r="E34" s="72" t="inlineStr">
        <is>
          <t>(</t>
        </is>
      </c>
      <c r="F34" s="78" t="n">
        <v>37.67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196</v>
      </c>
      <c r="H44" s="95" t="n">
        <v>1</v>
      </c>
      <c r="I44" s="95" t="n">
        <v>196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8888.209999999999</v>
      </c>
      <c r="M45" s="101" t="n">
        <v>71.26000000000001</v>
      </c>
      <c r="N45" s="103" t="n">
        <v>633373.84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8" t="n">
        <v>1041.936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8888.209999999999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8888.209999999999</v>
      </c>
      <c r="M48" s="100" t="n"/>
      <c r="N48" s="103" t="n">
        <v>633373.84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7910.51</v>
      </c>
      <c r="M49" s="100" t="n"/>
      <c r="N49" s="113" t="n">
        <v>563702.72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3644.17</v>
      </c>
      <c r="M50" s="100" t="n"/>
      <c r="N50" s="103" t="n">
        <v>259683.27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20442.89</v>
      </c>
      <c r="M51" s="114" t="n"/>
      <c r="N51" s="94" t="n"/>
    </row>
    <row r="52" ht="19.35" customHeight="1">
      <c r="A52" s="90" t="inlineStr">
        <is>
          <t>Пролет 170-171,1-6 отпайка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3.71</v>
      </c>
      <c r="H53" s="95" t="n">
        <v>1</v>
      </c>
      <c r="I53" s="116" t="n">
        <v>3.71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218.01</v>
      </c>
      <c r="M54" s="101" t="n">
        <v>71.26000000000001</v>
      </c>
      <c r="N54" s="103" t="n">
        <v>15535.39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23.19492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218.01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218.01</v>
      </c>
      <c r="M57" s="100" t="n"/>
      <c r="N57" s="103" t="n">
        <v>15535.39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194.03</v>
      </c>
      <c r="M58" s="100" t="n"/>
      <c r="N58" s="113" t="n">
        <v>13826.5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89.38</v>
      </c>
      <c r="M59" s="100" t="n"/>
      <c r="N59" s="103" t="n">
        <v>6369.51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501.42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1.96</v>
      </c>
      <c r="H61" s="95" t="n">
        <v>1</v>
      </c>
      <c r="I61" s="116" t="n">
        <v>1.96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223.3</v>
      </c>
      <c r="M62" s="101" t="n">
        <v>71.26000000000001</v>
      </c>
      <c r="N62" s="103" t="n">
        <v>15912.36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23.7552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223.3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223.3</v>
      </c>
      <c r="M65" s="100" t="n"/>
      <c r="N65" s="103" t="n">
        <v>15912.36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198.74</v>
      </c>
      <c r="M66" s="100" t="n"/>
      <c r="N66" s="113" t="n">
        <v>14162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91.55</v>
      </c>
      <c r="M67" s="100" t="n"/>
      <c r="N67" s="103" t="n">
        <v>6524.07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513.59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0.3</v>
      </c>
      <c r="H69" s="95" t="n">
        <v>1</v>
      </c>
      <c r="I69" s="279" t="n">
        <v>0.3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45.35</v>
      </c>
      <c r="M70" s="101" t="n">
        <v>71.26000000000001</v>
      </c>
      <c r="N70" s="103" t="n">
        <v>3231.64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4" t="n">
        <v>4.824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45.35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45.35</v>
      </c>
      <c r="M73" s="100" t="n"/>
      <c r="N73" s="103" t="n">
        <v>3231.64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40.36</v>
      </c>
      <c r="M74" s="100" t="n"/>
      <c r="N74" s="113" t="n">
        <v>2876.16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18.59</v>
      </c>
      <c r="M75" s="100" t="n"/>
      <c r="N75" s="103" t="n">
        <v>1324.97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104.3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3" t="inlineStr">
        <is>
          <t>100 шт</t>
        </is>
      </c>
      <c r="G77" s="94" t="n">
        <v>0.88</v>
      </c>
      <c r="H77" s="95" t="n">
        <v>1</v>
      </c>
      <c r="I77" s="116" t="n">
        <v>0.88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62.54</v>
      </c>
      <c r="M78" s="101" t="n">
        <v>71.26000000000001</v>
      </c>
      <c r="N78" s="103" t="n">
        <v>4456.6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6" t="n">
        <v>6.3</v>
      </c>
      <c r="H79" s="273" t="n">
        <v>1.2</v>
      </c>
      <c r="I79" s="277" t="n">
        <v>6.6528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62.54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62.54</v>
      </c>
      <c r="M81" s="100" t="n"/>
      <c r="N81" s="103" t="n">
        <v>4456.6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55.66</v>
      </c>
      <c r="M82" s="100" t="n"/>
      <c r="N82" s="113" t="n">
        <v>3966.37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25.64</v>
      </c>
      <c r="M83" s="100" t="n"/>
      <c r="N83" s="103" t="n">
        <v>1827.21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6" t="n">
        <v>143.84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3" t="inlineStr">
        <is>
          <t>100 шт</t>
        </is>
      </c>
      <c r="G85" s="94" t="n">
        <v>0.48</v>
      </c>
      <c r="H85" s="95" t="n">
        <v>1</v>
      </c>
      <c r="I85" s="116" t="n">
        <v>0.48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66.59999999999999</v>
      </c>
      <c r="M86" s="101" t="n">
        <v>71.26000000000001</v>
      </c>
      <c r="N86" s="103" t="n">
        <v>4745.92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6" t="n">
        <v>12.3</v>
      </c>
      <c r="H87" s="273" t="n">
        <v>1.2</v>
      </c>
      <c r="I87" s="277" t="n">
        <v>7.0848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66.59999999999999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66.59999999999999</v>
      </c>
      <c r="M89" s="100" t="n"/>
      <c r="N89" s="103" t="n">
        <v>4745.92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59.27</v>
      </c>
      <c r="M90" s="100" t="n"/>
      <c r="N90" s="113" t="n">
        <v>4223.87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27.31</v>
      </c>
      <c r="M91" s="100" t="n"/>
      <c r="N91" s="103" t="n">
        <v>1945.83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6" t="n">
        <v>153.18</v>
      </c>
      <c r="M92" s="114" t="n"/>
      <c r="N92" s="94" t="n"/>
    </row>
    <row r="93" ht="68.65000000000001" customHeight="1">
      <c r="A93" s="88" t="inlineStr">
        <is>
          <t>7</t>
        </is>
      </c>
      <c r="B93" s="91" t="inlineStr">
        <is>
          <t>ФЕР01-02-100-01</t>
        </is>
      </c>
      <c r="C93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71" t="n"/>
      <c r="E93" s="272" t="n"/>
      <c r="F93" s="93" t="inlineStr">
        <is>
          <t>100 шт</t>
        </is>
      </c>
      <c r="G93" s="94" t="n">
        <v>4.59</v>
      </c>
      <c r="H93" s="95" t="n">
        <v>1</v>
      </c>
      <c r="I93" s="116" t="n">
        <v>4.59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115.44</v>
      </c>
      <c r="K94" s="273" t="n">
        <v>1.2</v>
      </c>
      <c r="L94" s="101" t="n">
        <v>635.84</v>
      </c>
      <c r="M94" s="101" t="n">
        <v>71.26000000000001</v>
      </c>
      <c r="N94" s="103" t="n">
        <v>45309.96</v>
      </c>
    </row>
    <row r="95" ht="19.35" customHeight="1">
      <c r="A95" s="96" t="n"/>
      <c r="B95" s="97" t="inlineStr">
        <is>
          <t>2</t>
        </is>
      </c>
      <c r="C95" s="98" t="inlineStr">
        <is>
          <t>ЭМ</t>
        </is>
      </c>
      <c r="D95" s="271" t="n"/>
      <c r="E95" s="272" t="n"/>
      <c r="F95" s="99" t="n"/>
      <c r="G95" s="99" t="n"/>
      <c r="H95" s="99" t="n"/>
      <c r="I95" s="100" t="n"/>
      <c r="J95" s="101" t="n">
        <v>655.4299999999999</v>
      </c>
      <c r="K95" s="273" t="n">
        <v>1.2</v>
      </c>
      <c r="L95" s="103" t="n">
        <v>3610.11</v>
      </c>
      <c r="M95" s="100" t="n"/>
      <c r="N95" s="100" t="n"/>
    </row>
    <row r="96" ht="19.35" customHeight="1">
      <c r="A96" s="96" t="n"/>
      <c r="B96" s="97" t="inlineStr">
        <is>
          <t>3</t>
        </is>
      </c>
      <c r="C96" s="98" t="inlineStr">
        <is>
          <t>в т.ч. ОТм</t>
        </is>
      </c>
      <c r="D96" s="271" t="n"/>
      <c r="E96" s="272" t="n"/>
      <c r="F96" s="99" t="n"/>
      <c r="G96" s="99" t="n"/>
      <c r="H96" s="99" t="n"/>
      <c r="I96" s="100" t="n"/>
      <c r="J96" s="101" t="n">
        <v>114.62</v>
      </c>
      <c r="K96" s="273" t="n">
        <v>1.2</v>
      </c>
      <c r="L96" s="101" t="n">
        <v>631.33</v>
      </c>
      <c r="M96" s="101" t="n">
        <v>71.26000000000001</v>
      </c>
      <c r="N96" s="103" t="n">
        <v>44988.58</v>
      </c>
    </row>
    <row r="97" ht="19.35" customHeight="1">
      <c r="A97" s="96" t="n"/>
      <c r="B97" s="104" t="n"/>
      <c r="C97" s="98" t="inlineStr">
        <is>
          <t>ЗТ</t>
        </is>
      </c>
      <c r="D97" s="271" t="n"/>
      <c r="E97" s="272" t="n"/>
      <c r="F97" s="105" t="inlineStr">
        <is>
          <t>чел.-ч</t>
        </is>
      </c>
      <c r="G97" s="276" t="n">
        <v>14.8</v>
      </c>
      <c r="H97" s="273" t="n">
        <v>1.2</v>
      </c>
      <c r="I97" s="277" t="n">
        <v>81.5184</v>
      </c>
      <c r="J97" s="100" t="n"/>
      <c r="K97" s="100" t="n"/>
      <c r="L97" s="100" t="n"/>
      <c r="M97" s="100" t="n"/>
      <c r="N97" s="100" t="n"/>
    </row>
    <row r="98" ht="19.35" customHeight="1">
      <c r="A98" s="96" t="n"/>
      <c r="B98" s="104" t="n"/>
      <c r="C98" s="98" t="inlineStr">
        <is>
          <t>ЗТм</t>
        </is>
      </c>
      <c r="D98" s="271" t="n"/>
      <c r="E98" s="272" t="n"/>
      <c r="F98" s="105" t="inlineStr">
        <is>
          <t>чел.-ч</t>
        </is>
      </c>
      <c r="G98" s="101" t="n">
        <v>8.49</v>
      </c>
      <c r="H98" s="273" t="n">
        <v>1.2</v>
      </c>
      <c r="I98" s="275" t="n">
        <v>46.76292</v>
      </c>
      <c r="J98" s="100" t="n"/>
      <c r="K98" s="100" t="n"/>
      <c r="L98" s="100" t="n"/>
      <c r="M98" s="100" t="n"/>
      <c r="N98" s="100" t="n"/>
    </row>
    <row r="99" ht="19.35" customHeight="1">
      <c r="A99" s="96" t="n"/>
      <c r="B99" s="104" t="n"/>
      <c r="C99" s="98" t="inlineStr">
        <is>
          <t>Итого по расценке</t>
        </is>
      </c>
      <c r="D99" s="271" t="n"/>
      <c r="E99" s="272" t="n"/>
      <c r="F99" s="99" t="n"/>
      <c r="G99" s="107" t="n"/>
      <c r="H99" s="107" t="n"/>
      <c r="I99" s="100" t="n"/>
      <c r="J99" s="101" t="n">
        <v>770.87</v>
      </c>
      <c r="K99" s="100" t="n"/>
      <c r="L99" s="103" t="n">
        <v>4245.95</v>
      </c>
      <c r="M99" s="100" t="n"/>
      <c r="N99" s="108" t="n"/>
    </row>
    <row r="100" ht="19.35" customHeight="1">
      <c r="A100" s="96" t="n"/>
      <c r="B100" s="109" t="n"/>
      <c r="C100" s="98" t="inlineStr">
        <is>
          <t>ФОТ</t>
        </is>
      </c>
      <c r="D100" s="271" t="n"/>
      <c r="E100" s="272" t="n"/>
      <c r="F100" s="99" t="n"/>
      <c r="G100" s="107" t="n"/>
      <c r="H100" s="107" t="n"/>
      <c r="I100" s="100" t="n"/>
      <c r="J100" s="100" t="n"/>
      <c r="K100" s="100" t="n"/>
      <c r="L100" s="103" t="n">
        <v>1267.17</v>
      </c>
      <c r="M100" s="100" t="n"/>
      <c r="N100" s="103" t="n">
        <v>90298.53999999999</v>
      </c>
    </row>
    <row r="101" ht="42" customHeight="1">
      <c r="A101" s="96" t="n"/>
      <c r="B101" s="110" t="inlineStr">
        <is>
          <t>Пр/812-001.4-1</t>
        </is>
      </c>
      <c r="C101" s="98" t="inlineStr">
        <is>
          <t>НР Земляные работы по другим видам работ (подготовительным, сопутствующим, укрепительным)</t>
        </is>
      </c>
      <c r="D101" s="271" t="n"/>
      <c r="E101" s="272" t="n"/>
      <c r="F101" s="105" t="inlineStr">
        <is>
          <t>%</t>
        </is>
      </c>
      <c r="G101" s="111" t="n">
        <v>89</v>
      </c>
      <c r="H101" s="112" t="n"/>
      <c r="I101" s="111" t="n">
        <v>89</v>
      </c>
      <c r="J101" s="100" t="n"/>
      <c r="K101" s="100" t="n"/>
      <c r="L101" s="103" t="n">
        <v>1127.78</v>
      </c>
      <c r="M101" s="100" t="n"/>
      <c r="N101" s="113" t="n">
        <v>80365.7</v>
      </c>
    </row>
    <row r="102" ht="42" customHeight="1">
      <c r="A102" s="96" t="n"/>
      <c r="B102" s="110" t="inlineStr">
        <is>
          <t>Пр/774-001.4</t>
        </is>
      </c>
      <c r="C102" s="98" t="inlineStr">
        <is>
          <t>СП Земляные работы по другим видам работ (подготовительным, сопутствующим, укрепительным)</t>
        </is>
      </c>
      <c r="D102" s="271" t="n"/>
      <c r="E102" s="272" t="n"/>
      <c r="F102" s="105" t="inlineStr">
        <is>
          <t>%</t>
        </is>
      </c>
      <c r="G102" s="111" t="n">
        <v>41</v>
      </c>
      <c r="H102" s="112" t="n"/>
      <c r="I102" s="111" t="n">
        <v>41</v>
      </c>
      <c r="J102" s="100" t="n"/>
      <c r="K102" s="100" t="n"/>
      <c r="L102" s="101" t="n">
        <v>519.54</v>
      </c>
      <c r="M102" s="100" t="n"/>
      <c r="N102" s="103" t="n">
        <v>37022.4</v>
      </c>
    </row>
    <row r="103" ht="19.35" customHeight="1">
      <c r="A103" s="96" t="n"/>
      <c r="B103" s="109" t="n"/>
      <c r="C103" s="88" t="inlineStr">
        <is>
          <t>Всего по позиции</t>
        </is>
      </c>
      <c r="D103" s="271" t="n"/>
      <c r="E103" s="272" t="n"/>
      <c r="F103" s="100" t="n"/>
      <c r="G103" s="107" t="n"/>
      <c r="H103" s="107" t="n"/>
      <c r="I103" s="114" t="n"/>
      <c r="J103" s="114" t="n"/>
      <c r="K103" s="114" t="n"/>
      <c r="L103" s="115" t="n">
        <v>5893.27</v>
      </c>
      <c r="M103" s="114" t="n"/>
      <c r="N103" s="94" t="n"/>
    </row>
    <row r="104" ht="55.35" customHeight="1">
      <c r="A104" s="88" t="inlineStr">
        <is>
          <t>8</t>
        </is>
      </c>
      <c r="B104" s="91" t="inlineStr">
        <is>
          <t>ФЕР01-02-100-07</t>
        </is>
      </c>
      <c r="C104" s="92" t="inlineStr">
        <is>
          <t>При трелевке на каждые последующие 100 м добавлять: к расценке 01-02-100-01</t>
        </is>
      </c>
      <c r="D104" s="271" t="n"/>
      <c r="E104" s="272" t="n"/>
      <c r="F104" s="93" t="inlineStr">
        <is>
          <t>100 шт</t>
        </is>
      </c>
      <c r="G104" s="94" t="n">
        <v>4.59</v>
      </c>
      <c r="H104" s="95" t="n">
        <v>1</v>
      </c>
      <c r="I104" s="116" t="n">
        <v>4.59</v>
      </c>
      <c r="J104" s="94" t="n"/>
      <c r="K104" s="94" t="n"/>
      <c r="L104" s="94" t="n"/>
      <c r="M104" s="94" t="n"/>
      <c r="N104" s="94" t="n"/>
    </row>
    <row r="105" ht="19.35" customHeight="1">
      <c r="A105" s="96" t="n"/>
      <c r="B105" s="97" t="inlineStr">
        <is>
          <t>1</t>
        </is>
      </c>
      <c r="C105" s="98" t="inlineStr">
        <is>
          <t>ОТ</t>
        </is>
      </c>
      <c r="D105" s="271" t="n"/>
      <c r="E105" s="272" t="n"/>
      <c r="F105" s="99" t="n"/>
      <c r="G105" s="99" t="n"/>
      <c r="H105" s="99" t="n"/>
      <c r="I105" s="100" t="n"/>
      <c r="J105" s="101" t="n">
        <v>28.94</v>
      </c>
      <c r="K105" s="273" t="n">
        <v>1.2</v>
      </c>
      <c r="L105" s="101" t="n">
        <v>159.4</v>
      </c>
      <c r="M105" s="101" t="n">
        <v>71.26000000000001</v>
      </c>
      <c r="N105" s="103" t="n">
        <v>11358.84</v>
      </c>
    </row>
    <row r="106" ht="19.35" customHeight="1">
      <c r="A106" s="96" t="n"/>
      <c r="B106" s="97" t="inlineStr">
        <is>
          <t>2</t>
        </is>
      </c>
      <c r="C106" s="98" t="inlineStr">
        <is>
          <t>ЭМ</t>
        </is>
      </c>
      <c r="D106" s="271" t="n"/>
      <c r="E106" s="272" t="n"/>
      <c r="F106" s="99" t="n"/>
      <c r="G106" s="99" t="n"/>
      <c r="H106" s="99" t="n"/>
      <c r="I106" s="100" t="n"/>
      <c r="J106" s="101" t="n">
        <v>163.66</v>
      </c>
      <c r="K106" s="273" t="n">
        <v>1.2</v>
      </c>
      <c r="L106" s="101" t="n">
        <v>901.4400000000001</v>
      </c>
      <c r="M106" s="100" t="n"/>
      <c r="N106" s="100" t="n"/>
    </row>
    <row r="107" ht="19.35" customHeight="1">
      <c r="A107" s="96" t="n"/>
      <c r="B107" s="97" t="inlineStr">
        <is>
          <t>3</t>
        </is>
      </c>
      <c r="C107" s="98" t="inlineStr">
        <is>
          <t>в т.ч. ОТм</t>
        </is>
      </c>
      <c r="D107" s="271" t="n"/>
      <c r="E107" s="272" t="n"/>
      <c r="F107" s="99" t="n"/>
      <c r="G107" s="99" t="n"/>
      <c r="H107" s="99" t="n"/>
      <c r="I107" s="100" t="n"/>
      <c r="J107" s="101" t="n">
        <v>28.62</v>
      </c>
      <c r="K107" s="273" t="n">
        <v>1.2</v>
      </c>
      <c r="L107" s="101" t="n">
        <v>157.64</v>
      </c>
      <c r="M107" s="101" t="n">
        <v>71.26000000000001</v>
      </c>
      <c r="N107" s="103" t="n">
        <v>11233.43</v>
      </c>
    </row>
    <row r="108" ht="19.35" customHeight="1">
      <c r="A108" s="96" t="n"/>
      <c r="B108" s="104" t="n"/>
      <c r="C108" s="98" t="inlineStr">
        <is>
          <t>ЗТ</t>
        </is>
      </c>
      <c r="D108" s="271" t="n"/>
      <c r="E108" s="272" t="n"/>
      <c r="F108" s="105" t="inlineStr">
        <is>
          <t>чел.-ч</t>
        </is>
      </c>
      <c r="G108" s="101" t="n">
        <v>3.71</v>
      </c>
      <c r="H108" s="273" t="n">
        <v>1.2</v>
      </c>
      <c r="I108" s="275" t="n">
        <v>20.43468</v>
      </c>
      <c r="J108" s="100" t="n"/>
      <c r="K108" s="100" t="n"/>
      <c r="L108" s="100" t="n"/>
      <c r="M108" s="100" t="n"/>
      <c r="N108" s="100" t="n"/>
    </row>
    <row r="109" ht="19.35" customHeight="1">
      <c r="A109" s="96" t="n"/>
      <c r="B109" s="104" t="n"/>
      <c r="C109" s="98" t="inlineStr">
        <is>
          <t>ЗТм</t>
        </is>
      </c>
      <c r="D109" s="271" t="n"/>
      <c r="E109" s="272" t="n"/>
      <c r="F109" s="105" t="inlineStr">
        <is>
          <t>чел.-ч</t>
        </is>
      </c>
      <c r="G109" s="101" t="n">
        <v>2.12</v>
      </c>
      <c r="H109" s="273" t="n">
        <v>1.2</v>
      </c>
      <c r="I109" s="275" t="n">
        <v>11.67696</v>
      </c>
      <c r="J109" s="100" t="n"/>
      <c r="K109" s="100" t="n"/>
      <c r="L109" s="100" t="n"/>
      <c r="M109" s="100" t="n"/>
      <c r="N109" s="100" t="n"/>
    </row>
    <row r="110" ht="19.35" customHeight="1">
      <c r="A110" s="96" t="n"/>
      <c r="B110" s="104" t="n"/>
      <c r="C110" s="98" t="inlineStr">
        <is>
          <t>Итого по расценке</t>
        </is>
      </c>
      <c r="D110" s="271" t="n"/>
      <c r="E110" s="272" t="n"/>
      <c r="F110" s="99" t="n"/>
      <c r="G110" s="107" t="n"/>
      <c r="H110" s="107" t="n"/>
      <c r="I110" s="100" t="n"/>
      <c r="J110" s="101" t="n">
        <v>192.6</v>
      </c>
      <c r="K110" s="100" t="n"/>
      <c r="L110" s="103" t="n">
        <v>1060.84</v>
      </c>
      <c r="M110" s="100" t="n"/>
      <c r="N110" s="108" t="n"/>
    </row>
    <row r="111" ht="19.35" customHeight="1">
      <c r="A111" s="96" t="n"/>
      <c r="B111" s="109" t="n"/>
      <c r="C111" s="98" t="inlineStr">
        <is>
          <t>ФОТ</t>
        </is>
      </c>
      <c r="D111" s="271" t="n"/>
      <c r="E111" s="272" t="n"/>
      <c r="F111" s="99" t="n"/>
      <c r="G111" s="107" t="n"/>
      <c r="H111" s="107" t="n"/>
      <c r="I111" s="100" t="n"/>
      <c r="J111" s="100" t="n"/>
      <c r="K111" s="100" t="n"/>
      <c r="L111" s="101" t="n">
        <v>317.04</v>
      </c>
      <c r="M111" s="100" t="n"/>
      <c r="N111" s="103" t="n">
        <v>22592.27</v>
      </c>
    </row>
    <row r="112" ht="42" customHeight="1">
      <c r="A112" s="96" t="n"/>
      <c r="B112" s="110" t="inlineStr">
        <is>
          <t>Пр/812-001.4-1</t>
        </is>
      </c>
      <c r="C112" s="98" t="inlineStr">
        <is>
          <t>НР Земляные работы по другим видам работ (подготовительным, сопутствующим, укрепительным)</t>
        </is>
      </c>
      <c r="D112" s="271" t="n"/>
      <c r="E112" s="272" t="n"/>
      <c r="F112" s="105" t="inlineStr">
        <is>
          <t>%</t>
        </is>
      </c>
      <c r="G112" s="111" t="n">
        <v>89</v>
      </c>
      <c r="H112" s="112" t="n"/>
      <c r="I112" s="111" t="n">
        <v>89</v>
      </c>
      <c r="J112" s="100" t="n"/>
      <c r="K112" s="100" t="n"/>
      <c r="L112" s="101" t="n">
        <v>282.17</v>
      </c>
      <c r="M112" s="100" t="n"/>
      <c r="N112" s="113" t="n">
        <v>20107.12</v>
      </c>
    </row>
    <row r="113" ht="42" customHeight="1">
      <c r="A113" s="96" t="n"/>
      <c r="B113" s="110" t="inlineStr">
        <is>
          <t>Пр/774-001.4</t>
        </is>
      </c>
      <c r="C113" s="98" t="inlineStr">
        <is>
          <t>СП Земляные работы по другим видам работ (подготовительным, сопутствующим, укрепительным)</t>
        </is>
      </c>
      <c r="D113" s="271" t="n"/>
      <c r="E113" s="272" t="n"/>
      <c r="F113" s="105" t="inlineStr">
        <is>
          <t>%</t>
        </is>
      </c>
      <c r="G113" s="111" t="n">
        <v>41</v>
      </c>
      <c r="H113" s="112" t="n"/>
      <c r="I113" s="111" t="n">
        <v>41</v>
      </c>
      <c r="J113" s="100" t="n"/>
      <c r="K113" s="100" t="n"/>
      <c r="L113" s="101" t="n">
        <v>129.99</v>
      </c>
      <c r="M113" s="100" t="n"/>
      <c r="N113" s="103" t="n">
        <v>9262.83</v>
      </c>
    </row>
    <row r="114" ht="19.35" customHeight="1">
      <c r="A114" s="96" t="n"/>
      <c r="B114" s="109" t="n"/>
      <c r="C114" s="88" t="inlineStr">
        <is>
          <t>Всего по позиции</t>
        </is>
      </c>
      <c r="D114" s="271" t="n"/>
      <c r="E114" s="272" t="n"/>
      <c r="F114" s="100" t="n"/>
      <c r="G114" s="107" t="n"/>
      <c r="H114" s="107" t="n"/>
      <c r="I114" s="114" t="n"/>
      <c r="J114" s="114" t="n"/>
      <c r="K114" s="114" t="n"/>
      <c r="L114" s="115" t="n">
        <v>1473</v>
      </c>
      <c r="M114" s="114" t="n"/>
      <c r="N114" s="94" t="n"/>
    </row>
    <row r="115" ht="68.65000000000001" customHeight="1">
      <c r="A115" s="88" t="inlineStr">
        <is>
          <t>9</t>
        </is>
      </c>
      <c r="B115" s="91" t="inlineStr">
        <is>
          <t>ФЕР01-02-100-02</t>
        </is>
      </c>
      <c r="C115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71" t="n"/>
      <c r="E115" s="272" t="n"/>
      <c r="F115" s="93" t="inlineStr">
        <is>
          <t>100 шт</t>
        </is>
      </c>
      <c r="G115" s="94" t="n">
        <v>2.44</v>
      </c>
      <c r="H115" s="95" t="n">
        <v>1</v>
      </c>
      <c r="I115" s="116" t="n">
        <v>2.44</v>
      </c>
      <c r="J115" s="94" t="n"/>
      <c r="K115" s="94" t="n"/>
      <c r="L115" s="94" t="n"/>
      <c r="M115" s="94" t="n"/>
      <c r="N115" s="94" t="n"/>
    </row>
    <row r="116" ht="19.35" customHeight="1">
      <c r="A116" s="96" t="n"/>
      <c r="B116" s="97" t="inlineStr">
        <is>
          <t>1</t>
        </is>
      </c>
      <c r="C116" s="98" t="inlineStr">
        <is>
          <t>ОТ</t>
        </is>
      </c>
      <c r="D116" s="271" t="n"/>
      <c r="E116" s="272" t="n"/>
      <c r="F116" s="99" t="n"/>
      <c r="G116" s="99" t="n"/>
      <c r="H116" s="99" t="n"/>
      <c r="I116" s="100" t="n"/>
      <c r="J116" s="101" t="n">
        <v>201.24</v>
      </c>
      <c r="K116" s="273" t="n">
        <v>1.2</v>
      </c>
      <c r="L116" s="101" t="n">
        <v>589.23</v>
      </c>
      <c r="M116" s="101" t="n">
        <v>71.26000000000001</v>
      </c>
      <c r="N116" s="103" t="n">
        <v>41988.53</v>
      </c>
    </row>
    <row r="117" ht="19.35" customHeight="1">
      <c r="A117" s="96" t="n"/>
      <c r="B117" s="97" t="inlineStr">
        <is>
          <t>2</t>
        </is>
      </c>
      <c r="C117" s="98" t="inlineStr">
        <is>
          <t>ЭМ</t>
        </is>
      </c>
      <c r="D117" s="271" t="n"/>
      <c r="E117" s="272" t="n"/>
      <c r="F117" s="99" t="n"/>
      <c r="G117" s="99" t="n"/>
      <c r="H117" s="99" t="n"/>
      <c r="I117" s="100" t="n"/>
      <c r="J117" s="103" t="n">
        <v>1142.56</v>
      </c>
      <c r="K117" s="273" t="n">
        <v>1.2</v>
      </c>
      <c r="L117" s="103" t="n">
        <v>3345.42</v>
      </c>
      <c r="M117" s="100" t="n"/>
      <c r="N117" s="100" t="n"/>
    </row>
    <row r="118" ht="19.35" customHeight="1">
      <c r="A118" s="96" t="n"/>
      <c r="B118" s="97" t="inlineStr">
        <is>
          <t>3</t>
        </is>
      </c>
      <c r="C118" s="98" t="inlineStr">
        <is>
          <t>в т.ч. ОТм</t>
        </is>
      </c>
      <c r="D118" s="271" t="n"/>
      <c r="E118" s="272" t="n"/>
      <c r="F118" s="99" t="n"/>
      <c r="G118" s="99" t="n"/>
      <c r="H118" s="99" t="n"/>
      <c r="I118" s="100" t="n"/>
      <c r="J118" s="101" t="n">
        <v>199.8</v>
      </c>
      <c r="K118" s="273" t="n">
        <v>1.2</v>
      </c>
      <c r="L118" s="101" t="n">
        <v>585.01</v>
      </c>
      <c r="M118" s="101" t="n">
        <v>71.26000000000001</v>
      </c>
      <c r="N118" s="103" t="n">
        <v>41687.81</v>
      </c>
    </row>
    <row r="119" ht="19.35" customHeight="1">
      <c r="A119" s="96" t="n"/>
      <c r="B119" s="104" t="n"/>
      <c r="C119" s="98" t="inlineStr">
        <is>
          <t>ЗТ</t>
        </is>
      </c>
      <c r="D119" s="271" t="n"/>
      <c r="E119" s="272" t="n"/>
      <c r="F119" s="105" t="inlineStr">
        <is>
          <t>чел.-ч</t>
        </is>
      </c>
      <c r="G119" s="276" t="n">
        <v>25.8</v>
      </c>
      <c r="H119" s="273" t="n">
        <v>1.2</v>
      </c>
      <c r="I119" s="277" t="n">
        <v>75.5424</v>
      </c>
      <c r="J119" s="100" t="n"/>
      <c r="K119" s="100" t="n"/>
      <c r="L119" s="100" t="n"/>
      <c r="M119" s="100" t="n"/>
      <c r="N119" s="100" t="n"/>
    </row>
    <row r="120" ht="19.35" customHeight="1">
      <c r="A120" s="96" t="n"/>
      <c r="B120" s="104" t="n"/>
      <c r="C120" s="98" t="inlineStr">
        <is>
          <t>ЗТм</t>
        </is>
      </c>
      <c r="D120" s="271" t="n"/>
      <c r="E120" s="272" t="n"/>
      <c r="F120" s="105" t="inlineStr">
        <is>
          <t>чел.-ч</t>
        </is>
      </c>
      <c r="G120" s="276" t="n">
        <v>14.8</v>
      </c>
      <c r="H120" s="273" t="n">
        <v>1.2</v>
      </c>
      <c r="I120" s="277" t="n">
        <v>43.3344</v>
      </c>
      <c r="J120" s="100" t="n"/>
      <c r="K120" s="100" t="n"/>
      <c r="L120" s="100" t="n"/>
      <c r="M120" s="100" t="n"/>
      <c r="N120" s="100" t="n"/>
    </row>
    <row r="121" ht="19.35" customHeight="1">
      <c r="A121" s="96" t="n"/>
      <c r="B121" s="104" t="n"/>
      <c r="C121" s="98" t="inlineStr">
        <is>
          <t>Итого по расценке</t>
        </is>
      </c>
      <c r="D121" s="271" t="n"/>
      <c r="E121" s="272" t="n"/>
      <c r="F121" s="99" t="n"/>
      <c r="G121" s="107" t="n"/>
      <c r="H121" s="107" t="n"/>
      <c r="I121" s="100" t="n"/>
      <c r="J121" s="103" t="n">
        <v>1343.8</v>
      </c>
      <c r="K121" s="100" t="n"/>
      <c r="L121" s="103" t="n">
        <v>3934.65</v>
      </c>
      <c r="M121" s="100" t="n"/>
      <c r="N121" s="108" t="n"/>
    </row>
    <row r="122" ht="19.35" customHeight="1">
      <c r="A122" s="96" t="n"/>
      <c r="B122" s="109" t="n"/>
      <c r="C122" s="98" t="inlineStr">
        <is>
          <t>ФОТ</t>
        </is>
      </c>
      <c r="D122" s="271" t="n"/>
      <c r="E122" s="272" t="n"/>
      <c r="F122" s="99" t="n"/>
      <c r="G122" s="107" t="n"/>
      <c r="H122" s="107" t="n"/>
      <c r="I122" s="100" t="n"/>
      <c r="J122" s="100" t="n"/>
      <c r="K122" s="100" t="n"/>
      <c r="L122" s="103" t="n">
        <v>1174.24</v>
      </c>
      <c r="M122" s="100" t="n"/>
      <c r="N122" s="103" t="n">
        <v>83676.34</v>
      </c>
    </row>
    <row r="123" ht="42" customHeight="1">
      <c r="A123" s="96" t="n"/>
      <c r="B123" s="110" t="inlineStr">
        <is>
          <t>Пр/812-001.4-1</t>
        </is>
      </c>
      <c r="C123" s="98" t="inlineStr">
        <is>
          <t>НР Земляные работы по другим видам работ (подготовительным, сопутствующим, укрепительным)</t>
        </is>
      </c>
      <c r="D123" s="271" t="n"/>
      <c r="E123" s="272" t="n"/>
      <c r="F123" s="105" t="inlineStr">
        <is>
          <t>%</t>
        </is>
      </c>
      <c r="G123" s="111" t="n">
        <v>89</v>
      </c>
      <c r="H123" s="112" t="n"/>
      <c r="I123" s="111" t="n">
        <v>89</v>
      </c>
      <c r="J123" s="100" t="n"/>
      <c r="K123" s="100" t="n"/>
      <c r="L123" s="103" t="n">
        <v>1045.07</v>
      </c>
      <c r="M123" s="100" t="n"/>
      <c r="N123" s="113" t="n">
        <v>74471.94</v>
      </c>
    </row>
    <row r="124" ht="42" customHeight="1">
      <c r="A124" s="96" t="n"/>
      <c r="B124" s="110" t="inlineStr">
        <is>
          <t>Пр/774-001.4</t>
        </is>
      </c>
      <c r="C124" s="98" t="inlineStr">
        <is>
          <t>СП Земляные работы по другим видам работ (подготовительным, сопутствующим, укрепительным)</t>
        </is>
      </c>
      <c r="D124" s="271" t="n"/>
      <c r="E124" s="272" t="n"/>
      <c r="F124" s="105" t="inlineStr">
        <is>
          <t>%</t>
        </is>
      </c>
      <c r="G124" s="111" t="n">
        <v>41</v>
      </c>
      <c r="H124" s="112" t="n"/>
      <c r="I124" s="111" t="n">
        <v>41</v>
      </c>
      <c r="J124" s="100" t="n"/>
      <c r="K124" s="100" t="n"/>
      <c r="L124" s="101" t="n">
        <v>481.44</v>
      </c>
      <c r="M124" s="100" t="n"/>
      <c r="N124" s="103" t="n">
        <v>34307.3</v>
      </c>
    </row>
    <row r="125" ht="19.35" customHeight="1">
      <c r="A125" s="96" t="n"/>
      <c r="B125" s="109" t="n"/>
      <c r="C125" s="88" t="inlineStr">
        <is>
          <t>Всего по позиции</t>
        </is>
      </c>
      <c r="D125" s="271" t="n"/>
      <c r="E125" s="272" t="n"/>
      <c r="F125" s="100" t="n"/>
      <c r="G125" s="107" t="n"/>
      <c r="H125" s="107" t="n"/>
      <c r="I125" s="114" t="n"/>
      <c r="J125" s="114" t="n"/>
      <c r="K125" s="114" t="n"/>
      <c r="L125" s="115" t="n">
        <v>5461.16</v>
      </c>
      <c r="M125" s="114" t="n"/>
      <c r="N125" s="94" t="n"/>
    </row>
    <row r="126" ht="55.35" customHeight="1">
      <c r="A126" s="88" t="inlineStr">
        <is>
          <t>10</t>
        </is>
      </c>
      <c r="B126" s="91" t="inlineStr">
        <is>
          <t>ФЕР01-02-100-08</t>
        </is>
      </c>
      <c r="C126" s="92" t="inlineStr">
        <is>
          <t>При трелевке на каждые последующие 100 м добавлять: к расценке 01-02-100-02</t>
        </is>
      </c>
      <c r="D126" s="271" t="n"/>
      <c r="E126" s="272" t="n"/>
      <c r="F126" s="93" t="inlineStr">
        <is>
          <t>100 шт</t>
        </is>
      </c>
      <c r="G126" s="94" t="n">
        <v>2.44</v>
      </c>
      <c r="H126" s="95" t="n">
        <v>1</v>
      </c>
      <c r="I126" s="116" t="n">
        <v>2.44</v>
      </c>
      <c r="J126" s="94" t="n"/>
      <c r="K126" s="94" t="n"/>
      <c r="L126" s="94" t="n"/>
      <c r="M126" s="94" t="n"/>
      <c r="N126" s="94" t="n"/>
    </row>
    <row r="127" ht="19.35" customHeight="1">
      <c r="A127" s="96" t="n"/>
      <c r="B127" s="97" t="inlineStr">
        <is>
          <t>1</t>
        </is>
      </c>
      <c r="C127" s="98" t="inlineStr">
        <is>
          <t>ОТ</t>
        </is>
      </c>
      <c r="D127" s="271" t="n"/>
      <c r="E127" s="272" t="n"/>
      <c r="F127" s="99" t="n"/>
      <c r="G127" s="99" t="n"/>
      <c r="H127" s="99" t="n"/>
      <c r="I127" s="100" t="n"/>
      <c r="J127" s="101" t="n">
        <v>58.34</v>
      </c>
      <c r="K127" s="273" t="n">
        <v>1.2</v>
      </c>
      <c r="L127" s="101" t="n">
        <v>170.82</v>
      </c>
      <c r="M127" s="101" t="n">
        <v>71.26000000000001</v>
      </c>
      <c r="N127" s="103" t="n">
        <v>12172.63</v>
      </c>
    </row>
    <row r="128" ht="19.35" customHeight="1">
      <c r="A128" s="96" t="n"/>
      <c r="B128" s="97" t="inlineStr">
        <is>
          <t>2</t>
        </is>
      </c>
      <c r="C128" s="98" t="inlineStr">
        <is>
          <t>ЭМ</t>
        </is>
      </c>
      <c r="D128" s="271" t="n"/>
      <c r="E128" s="272" t="n"/>
      <c r="F128" s="99" t="n"/>
      <c r="G128" s="99" t="n"/>
      <c r="H128" s="99" t="n"/>
      <c r="I128" s="100" t="n"/>
      <c r="J128" s="101" t="n">
        <v>330.42</v>
      </c>
      <c r="K128" s="273" t="n">
        <v>1.2</v>
      </c>
      <c r="L128" s="101" t="n">
        <v>967.47</v>
      </c>
      <c r="M128" s="100" t="n"/>
      <c r="N128" s="100" t="n"/>
    </row>
    <row r="129" ht="19.35" customHeight="1">
      <c r="A129" s="96" t="n"/>
      <c r="B129" s="97" t="inlineStr">
        <is>
          <t>3</t>
        </is>
      </c>
      <c r="C129" s="98" t="inlineStr">
        <is>
          <t>в т.ч. ОТм</t>
        </is>
      </c>
      <c r="D129" s="271" t="n"/>
      <c r="E129" s="272" t="n"/>
      <c r="F129" s="99" t="n"/>
      <c r="G129" s="99" t="n"/>
      <c r="H129" s="99" t="n"/>
      <c r="I129" s="100" t="n"/>
      <c r="J129" s="101" t="n">
        <v>57.78</v>
      </c>
      <c r="K129" s="273" t="n">
        <v>1.2</v>
      </c>
      <c r="L129" s="101" t="n">
        <v>169.18</v>
      </c>
      <c r="M129" s="101" t="n">
        <v>71.26000000000001</v>
      </c>
      <c r="N129" s="103" t="n">
        <v>12055.77</v>
      </c>
    </row>
    <row r="130" ht="19.35" customHeight="1">
      <c r="A130" s="96" t="n"/>
      <c r="B130" s="104" t="n"/>
      <c r="C130" s="98" t="inlineStr">
        <is>
          <t>ЗТ</t>
        </is>
      </c>
      <c r="D130" s="271" t="n"/>
      <c r="E130" s="272" t="n"/>
      <c r="F130" s="105" t="inlineStr">
        <is>
          <t>чел.-ч</t>
        </is>
      </c>
      <c r="G130" s="101" t="n">
        <v>7.48</v>
      </c>
      <c r="H130" s="273" t="n">
        <v>1.2</v>
      </c>
      <c r="I130" s="275" t="n">
        <v>21.90144</v>
      </c>
      <c r="J130" s="100" t="n"/>
      <c r="K130" s="100" t="n"/>
      <c r="L130" s="100" t="n"/>
      <c r="M130" s="100" t="n"/>
      <c r="N130" s="100" t="n"/>
    </row>
    <row r="131" ht="19.35" customHeight="1">
      <c r="A131" s="96" t="n"/>
      <c r="B131" s="104" t="n"/>
      <c r="C131" s="98" t="inlineStr">
        <is>
          <t>ЗТм</t>
        </is>
      </c>
      <c r="D131" s="271" t="n"/>
      <c r="E131" s="272" t="n"/>
      <c r="F131" s="105" t="inlineStr">
        <is>
          <t>чел.-ч</t>
        </is>
      </c>
      <c r="G131" s="101" t="n">
        <v>4.28</v>
      </c>
      <c r="H131" s="273" t="n">
        <v>1.2</v>
      </c>
      <c r="I131" s="275" t="n">
        <v>12.53184</v>
      </c>
      <c r="J131" s="100" t="n"/>
      <c r="K131" s="100" t="n"/>
      <c r="L131" s="100" t="n"/>
      <c r="M131" s="100" t="n"/>
      <c r="N131" s="100" t="n"/>
    </row>
    <row r="132" ht="19.35" customHeight="1">
      <c r="A132" s="96" t="n"/>
      <c r="B132" s="104" t="n"/>
      <c r="C132" s="98" t="inlineStr">
        <is>
          <t>Итого по расценке</t>
        </is>
      </c>
      <c r="D132" s="271" t="n"/>
      <c r="E132" s="272" t="n"/>
      <c r="F132" s="99" t="n"/>
      <c r="G132" s="107" t="n"/>
      <c r="H132" s="107" t="n"/>
      <c r="I132" s="100" t="n"/>
      <c r="J132" s="101" t="n">
        <v>388.76</v>
      </c>
      <c r="K132" s="100" t="n"/>
      <c r="L132" s="103" t="n">
        <v>1138.29</v>
      </c>
      <c r="M132" s="100" t="n"/>
      <c r="N132" s="108" t="n"/>
    </row>
    <row r="133" ht="19.35" customHeight="1">
      <c r="A133" s="96" t="n"/>
      <c r="B133" s="109" t="n"/>
      <c r="C133" s="98" t="inlineStr">
        <is>
          <t>ФОТ</t>
        </is>
      </c>
      <c r="D133" s="271" t="n"/>
      <c r="E133" s="272" t="n"/>
      <c r="F133" s="99" t="n"/>
      <c r="G133" s="107" t="n"/>
      <c r="H133" s="107" t="n"/>
      <c r="I133" s="100" t="n"/>
      <c r="J133" s="100" t="n"/>
      <c r="K133" s="100" t="n"/>
      <c r="L133" s="101" t="n">
        <v>340</v>
      </c>
      <c r="M133" s="100" t="n"/>
      <c r="N133" s="103" t="n">
        <v>24228.4</v>
      </c>
    </row>
    <row r="134" ht="42" customHeight="1">
      <c r="A134" s="96" t="n"/>
      <c r="B134" s="110" t="inlineStr">
        <is>
          <t>Пр/812-001.4-1</t>
        </is>
      </c>
      <c r="C134" s="98" t="inlineStr">
        <is>
          <t>НР Земляные работы по другим видам работ (подготовительным, сопутствующим, укрепительным)</t>
        </is>
      </c>
      <c r="D134" s="271" t="n"/>
      <c r="E134" s="272" t="n"/>
      <c r="F134" s="105" t="inlineStr">
        <is>
          <t>%</t>
        </is>
      </c>
      <c r="G134" s="111" t="n">
        <v>89</v>
      </c>
      <c r="H134" s="112" t="n"/>
      <c r="I134" s="111" t="n">
        <v>89</v>
      </c>
      <c r="J134" s="100" t="n"/>
      <c r="K134" s="100" t="n"/>
      <c r="L134" s="101" t="n">
        <v>302.6</v>
      </c>
      <c r="M134" s="100" t="n"/>
      <c r="N134" s="113" t="n">
        <v>21563.28</v>
      </c>
    </row>
    <row r="135" ht="42" customHeight="1">
      <c r="A135" s="96" t="n"/>
      <c r="B135" s="110" t="inlineStr">
        <is>
          <t>Пр/774-001.4</t>
        </is>
      </c>
      <c r="C135" s="98" t="inlineStr">
        <is>
          <t>СП Земляные работы по другим видам работ (подготовительным, сопутствующим, укрепительным)</t>
        </is>
      </c>
      <c r="D135" s="271" t="n"/>
      <c r="E135" s="272" t="n"/>
      <c r="F135" s="105" t="inlineStr">
        <is>
          <t>%</t>
        </is>
      </c>
      <c r="G135" s="111" t="n">
        <v>41</v>
      </c>
      <c r="H135" s="112" t="n"/>
      <c r="I135" s="111" t="n">
        <v>41</v>
      </c>
      <c r="J135" s="100" t="n"/>
      <c r="K135" s="100" t="n"/>
      <c r="L135" s="101" t="n">
        <v>139.4</v>
      </c>
      <c r="M135" s="100" t="n"/>
      <c r="N135" s="103" t="n">
        <v>9933.639999999999</v>
      </c>
    </row>
    <row r="136" ht="19.35" customHeight="1">
      <c r="A136" s="96" t="n"/>
      <c r="B136" s="109" t="n"/>
      <c r="C136" s="88" t="inlineStr">
        <is>
          <t>Всего по позиции</t>
        </is>
      </c>
      <c r="D136" s="271" t="n"/>
      <c r="E136" s="272" t="n"/>
      <c r="F136" s="100" t="n"/>
      <c r="G136" s="107" t="n"/>
      <c r="H136" s="107" t="n"/>
      <c r="I136" s="114" t="n"/>
      <c r="J136" s="114" t="n"/>
      <c r="K136" s="114" t="n"/>
      <c r="L136" s="115" t="n">
        <v>1580.29</v>
      </c>
      <c r="M136" s="114" t="n"/>
      <c r="N136" s="94" t="n"/>
    </row>
    <row r="137" ht="68.65000000000001" customHeight="1">
      <c r="A137" s="88" t="inlineStr">
        <is>
          <t>11</t>
        </is>
      </c>
      <c r="B137" s="91" t="inlineStr">
        <is>
          <t>ФЕР01-02-100-03</t>
        </is>
      </c>
      <c r="C137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71" t="n"/>
      <c r="E137" s="272" t="n"/>
      <c r="F137" s="93" t="inlineStr">
        <is>
          <t>100 шт</t>
        </is>
      </c>
      <c r="G137" s="94" t="n">
        <v>0.3</v>
      </c>
      <c r="H137" s="95" t="n">
        <v>1</v>
      </c>
      <c r="I137" s="279" t="n">
        <v>0.3</v>
      </c>
      <c r="J137" s="94" t="n"/>
      <c r="K137" s="94" t="n"/>
      <c r="L137" s="94" t="n"/>
      <c r="M137" s="94" t="n"/>
      <c r="N137" s="94" t="n"/>
    </row>
    <row r="138" ht="19.35" customHeight="1">
      <c r="A138" s="96" t="n"/>
      <c r="B138" s="97" t="inlineStr">
        <is>
          <t>1</t>
        </is>
      </c>
      <c r="C138" s="98" t="inlineStr">
        <is>
          <t>ОТ</t>
        </is>
      </c>
      <c r="D138" s="271" t="n"/>
      <c r="E138" s="272" t="n"/>
      <c r="F138" s="99" t="n"/>
      <c r="G138" s="99" t="n"/>
      <c r="H138" s="99" t="n"/>
      <c r="I138" s="100" t="n"/>
      <c r="J138" s="101" t="n">
        <v>326.82</v>
      </c>
      <c r="K138" s="273" t="n">
        <v>1.2</v>
      </c>
      <c r="L138" s="101" t="n">
        <v>117.66</v>
      </c>
      <c r="M138" s="101" t="n">
        <v>71.26000000000001</v>
      </c>
      <c r="N138" s="103" t="n">
        <v>8384.450000000001</v>
      </c>
    </row>
    <row r="139" ht="19.35" customHeight="1">
      <c r="A139" s="96" t="n"/>
      <c r="B139" s="97" t="inlineStr">
        <is>
          <t>2</t>
        </is>
      </c>
      <c r="C139" s="98" t="inlineStr">
        <is>
          <t>ЭМ</t>
        </is>
      </c>
      <c r="D139" s="271" t="n"/>
      <c r="E139" s="272" t="n"/>
      <c r="F139" s="99" t="n"/>
      <c r="G139" s="99" t="n"/>
      <c r="H139" s="99" t="n"/>
      <c r="I139" s="100" t="n"/>
      <c r="J139" s="103" t="n">
        <v>1852.8</v>
      </c>
      <c r="K139" s="273" t="n">
        <v>1.2</v>
      </c>
      <c r="L139" s="101" t="n">
        <v>667.01</v>
      </c>
      <c r="M139" s="100" t="n"/>
      <c r="N139" s="100" t="n"/>
    </row>
    <row r="140" ht="19.35" customHeight="1">
      <c r="A140" s="96" t="n"/>
      <c r="B140" s="97" t="inlineStr">
        <is>
          <t>3</t>
        </is>
      </c>
      <c r="C140" s="98" t="inlineStr">
        <is>
          <t>в т.ч. ОТм</t>
        </is>
      </c>
      <c r="D140" s="271" t="n"/>
      <c r="E140" s="272" t="n"/>
      <c r="F140" s="99" t="n"/>
      <c r="G140" s="99" t="n"/>
      <c r="H140" s="99" t="n"/>
      <c r="I140" s="100" t="n"/>
      <c r="J140" s="101" t="n">
        <v>324</v>
      </c>
      <c r="K140" s="273" t="n">
        <v>1.2</v>
      </c>
      <c r="L140" s="101" t="n">
        <v>116.64</v>
      </c>
      <c r="M140" s="101" t="n">
        <v>71.26000000000001</v>
      </c>
      <c r="N140" s="103" t="n">
        <v>8311.77</v>
      </c>
    </row>
    <row r="141" ht="19.35" customHeight="1">
      <c r="A141" s="96" t="n"/>
      <c r="B141" s="104" t="n"/>
      <c r="C141" s="98" t="inlineStr">
        <is>
          <t>ЗТ</t>
        </is>
      </c>
      <c r="D141" s="271" t="n"/>
      <c r="E141" s="272" t="n"/>
      <c r="F141" s="105" t="inlineStr">
        <is>
          <t>чел.-ч</t>
        </is>
      </c>
      <c r="G141" s="276" t="n">
        <v>41.9</v>
      </c>
      <c r="H141" s="273" t="n">
        <v>1.2</v>
      </c>
      <c r="I141" s="274" t="n">
        <v>15.084</v>
      </c>
      <c r="J141" s="100" t="n"/>
      <c r="K141" s="100" t="n"/>
      <c r="L141" s="100" t="n"/>
      <c r="M141" s="100" t="n"/>
      <c r="N141" s="100" t="n"/>
    </row>
    <row r="142" ht="19.35" customHeight="1">
      <c r="A142" s="96" t="n"/>
      <c r="B142" s="104" t="n"/>
      <c r="C142" s="98" t="inlineStr">
        <is>
          <t>ЗТм</t>
        </is>
      </c>
      <c r="D142" s="271" t="n"/>
      <c r="E142" s="272" t="n"/>
      <c r="F142" s="105" t="inlineStr">
        <is>
          <t>чел.-ч</t>
        </is>
      </c>
      <c r="G142" s="120" t="n">
        <v>24</v>
      </c>
      <c r="H142" s="273" t="n">
        <v>1.2</v>
      </c>
      <c r="I142" s="101" t="n">
        <v>8.640000000000001</v>
      </c>
      <c r="J142" s="100" t="n"/>
      <c r="K142" s="100" t="n"/>
      <c r="L142" s="100" t="n"/>
      <c r="M142" s="100" t="n"/>
      <c r="N142" s="100" t="n"/>
    </row>
    <row r="143" ht="19.35" customHeight="1">
      <c r="A143" s="96" t="n"/>
      <c r="B143" s="104" t="n"/>
      <c r="C143" s="98" t="inlineStr">
        <is>
          <t>Итого по расценке</t>
        </is>
      </c>
      <c r="D143" s="271" t="n"/>
      <c r="E143" s="272" t="n"/>
      <c r="F143" s="99" t="n"/>
      <c r="G143" s="107" t="n"/>
      <c r="H143" s="107" t="n"/>
      <c r="I143" s="100" t="n"/>
      <c r="J143" s="103" t="n">
        <v>2179.62</v>
      </c>
      <c r="K143" s="100" t="n"/>
      <c r="L143" s="101" t="n">
        <v>784.67</v>
      </c>
      <c r="M143" s="100" t="n"/>
      <c r="N143" s="108" t="n"/>
    </row>
    <row r="144" ht="19.35" customHeight="1">
      <c r="A144" s="96" t="n"/>
      <c r="B144" s="109" t="n"/>
      <c r="C144" s="98" t="inlineStr">
        <is>
          <t>ФОТ</t>
        </is>
      </c>
      <c r="D144" s="271" t="n"/>
      <c r="E144" s="272" t="n"/>
      <c r="F144" s="99" t="n"/>
      <c r="G144" s="107" t="n"/>
      <c r="H144" s="107" t="n"/>
      <c r="I144" s="100" t="n"/>
      <c r="J144" s="100" t="n"/>
      <c r="K144" s="100" t="n"/>
      <c r="L144" s="101" t="n">
        <v>234.3</v>
      </c>
      <c r="M144" s="100" t="n"/>
      <c r="N144" s="103" t="n">
        <v>16696.22</v>
      </c>
    </row>
    <row r="145" ht="42" customHeight="1">
      <c r="A145" s="96" t="n"/>
      <c r="B145" s="110" t="inlineStr">
        <is>
          <t>Пр/812-001.4-1</t>
        </is>
      </c>
      <c r="C145" s="98" t="inlineStr">
        <is>
          <t>НР Земляные работы по другим видам работ (подготовительным, сопутствующим, укрепительным)</t>
        </is>
      </c>
      <c r="D145" s="271" t="n"/>
      <c r="E145" s="272" t="n"/>
      <c r="F145" s="105" t="inlineStr">
        <is>
          <t>%</t>
        </is>
      </c>
      <c r="G145" s="111" t="n">
        <v>89</v>
      </c>
      <c r="H145" s="112" t="n"/>
      <c r="I145" s="111" t="n">
        <v>89</v>
      </c>
      <c r="J145" s="100" t="n"/>
      <c r="K145" s="100" t="n"/>
      <c r="L145" s="101" t="n">
        <v>208.53</v>
      </c>
      <c r="M145" s="100" t="n"/>
      <c r="N145" s="113" t="n">
        <v>14859.64</v>
      </c>
    </row>
    <row r="146" ht="42" customHeight="1">
      <c r="A146" s="96" t="n"/>
      <c r="B146" s="110" t="inlineStr">
        <is>
          <t>Пр/774-001.4</t>
        </is>
      </c>
      <c r="C146" s="98" t="inlineStr">
        <is>
          <t>СП Земляные работы по другим видам работ (подготовительным, сопутствующим, укрепительным)</t>
        </is>
      </c>
      <c r="D146" s="271" t="n"/>
      <c r="E146" s="272" t="n"/>
      <c r="F146" s="105" t="inlineStr">
        <is>
          <t>%</t>
        </is>
      </c>
      <c r="G146" s="111" t="n">
        <v>41</v>
      </c>
      <c r="H146" s="112" t="n"/>
      <c r="I146" s="111" t="n">
        <v>41</v>
      </c>
      <c r="J146" s="100" t="n"/>
      <c r="K146" s="100" t="n"/>
      <c r="L146" s="101" t="n">
        <v>96.06</v>
      </c>
      <c r="M146" s="100" t="n"/>
      <c r="N146" s="103" t="n">
        <v>6845.45</v>
      </c>
    </row>
    <row r="147" ht="19.35" customHeight="1">
      <c r="A147" s="96" t="n"/>
      <c r="B147" s="109" t="n"/>
      <c r="C147" s="88" t="inlineStr">
        <is>
          <t>Всего по позиции</t>
        </is>
      </c>
      <c r="D147" s="271" t="n"/>
      <c r="E147" s="272" t="n"/>
      <c r="F147" s="100" t="n"/>
      <c r="G147" s="107" t="n"/>
      <c r="H147" s="107" t="n"/>
      <c r="I147" s="114" t="n"/>
      <c r="J147" s="114" t="n"/>
      <c r="K147" s="114" t="n"/>
      <c r="L147" s="115" t="n">
        <v>1089.26</v>
      </c>
      <c r="M147" s="114" t="n"/>
      <c r="N147" s="94" t="n"/>
    </row>
    <row r="148" ht="55.35" customHeight="1">
      <c r="A148" s="88" t="inlineStr">
        <is>
          <t>12</t>
        </is>
      </c>
      <c r="B148" s="91" t="inlineStr">
        <is>
          <t>ФЕР01-02-100-09</t>
        </is>
      </c>
      <c r="C148" s="92" t="inlineStr">
        <is>
          <t>При трелевке на каждые последующие 100 м добавлять: к расценке 01-02-100-03</t>
        </is>
      </c>
      <c r="D148" s="271" t="n"/>
      <c r="E148" s="272" t="n"/>
      <c r="F148" s="93" t="inlineStr">
        <is>
          <t>100 шт</t>
        </is>
      </c>
      <c r="G148" s="94" t="n">
        <v>0.3</v>
      </c>
      <c r="H148" s="95" t="n">
        <v>1</v>
      </c>
      <c r="I148" s="279" t="n">
        <v>0.3</v>
      </c>
      <c r="J148" s="94" t="n"/>
      <c r="K148" s="94" t="n"/>
      <c r="L148" s="94" t="n"/>
      <c r="M148" s="94" t="n"/>
      <c r="N148" s="94" t="n"/>
    </row>
    <row r="149" ht="19.35" customHeight="1">
      <c r="A149" s="96" t="n"/>
      <c r="B149" s="97" t="inlineStr">
        <is>
          <t>1</t>
        </is>
      </c>
      <c r="C149" s="98" t="inlineStr">
        <is>
          <t>ОТ</t>
        </is>
      </c>
      <c r="D149" s="271" t="n"/>
      <c r="E149" s="272" t="n"/>
      <c r="F149" s="99" t="n"/>
      <c r="G149" s="99" t="n"/>
      <c r="H149" s="99" t="n"/>
      <c r="I149" s="100" t="n"/>
      <c r="J149" s="101" t="n">
        <v>93.59999999999999</v>
      </c>
      <c r="K149" s="273" t="n">
        <v>1.2</v>
      </c>
      <c r="L149" s="101" t="n">
        <v>33.7</v>
      </c>
      <c r="M149" s="101" t="n">
        <v>71.26000000000001</v>
      </c>
      <c r="N149" s="103" t="n">
        <v>2401.46</v>
      </c>
    </row>
    <row r="150" ht="19.35" customHeight="1">
      <c r="A150" s="96" t="n"/>
      <c r="B150" s="97" t="inlineStr">
        <is>
          <t>2</t>
        </is>
      </c>
      <c r="C150" s="98" t="inlineStr">
        <is>
          <t>ЭМ</t>
        </is>
      </c>
      <c r="D150" s="271" t="n"/>
      <c r="E150" s="272" t="n"/>
      <c r="F150" s="99" t="n"/>
      <c r="G150" s="99" t="n"/>
      <c r="H150" s="99" t="n"/>
      <c r="I150" s="100" t="n"/>
      <c r="J150" s="101" t="n">
        <v>531.14</v>
      </c>
      <c r="K150" s="273" t="n">
        <v>1.2</v>
      </c>
      <c r="L150" s="101" t="n">
        <v>191.21</v>
      </c>
      <c r="M150" s="100" t="n"/>
      <c r="N150" s="100" t="n"/>
    </row>
    <row r="151" ht="19.35" customHeight="1">
      <c r="A151" s="96" t="n"/>
      <c r="B151" s="97" t="inlineStr">
        <is>
          <t>3</t>
        </is>
      </c>
      <c r="C151" s="98" t="inlineStr">
        <is>
          <t>в т.ч. ОТм</t>
        </is>
      </c>
      <c r="D151" s="271" t="n"/>
      <c r="E151" s="272" t="n"/>
      <c r="F151" s="99" t="n"/>
      <c r="G151" s="99" t="n"/>
      <c r="H151" s="99" t="n"/>
      <c r="I151" s="100" t="n"/>
      <c r="J151" s="101" t="n">
        <v>92.88</v>
      </c>
      <c r="K151" s="273" t="n">
        <v>1.2</v>
      </c>
      <c r="L151" s="101" t="n">
        <v>33.44</v>
      </c>
      <c r="M151" s="101" t="n">
        <v>71.26000000000001</v>
      </c>
      <c r="N151" s="103" t="n">
        <v>2382.93</v>
      </c>
    </row>
    <row r="152" ht="19.35" customHeight="1">
      <c r="A152" s="96" t="n"/>
      <c r="B152" s="104" t="n"/>
      <c r="C152" s="98" t="inlineStr">
        <is>
          <t>ЗТ</t>
        </is>
      </c>
      <c r="D152" s="271" t="n"/>
      <c r="E152" s="272" t="n"/>
      <c r="F152" s="105" t="inlineStr">
        <is>
          <t>чел.-ч</t>
        </is>
      </c>
      <c r="G152" s="120" t="n">
        <v>12</v>
      </c>
      <c r="H152" s="273" t="n">
        <v>1.2</v>
      </c>
      <c r="I152" s="101" t="n">
        <v>4.32</v>
      </c>
      <c r="J152" s="100" t="n"/>
      <c r="K152" s="100" t="n"/>
      <c r="L152" s="100" t="n"/>
      <c r="M152" s="100" t="n"/>
      <c r="N152" s="100" t="n"/>
    </row>
    <row r="153" ht="19.35" customHeight="1">
      <c r="A153" s="96" t="n"/>
      <c r="B153" s="104" t="n"/>
      <c r="C153" s="98" t="inlineStr">
        <is>
          <t>ЗТм</t>
        </is>
      </c>
      <c r="D153" s="271" t="n"/>
      <c r="E153" s="272" t="n"/>
      <c r="F153" s="105" t="inlineStr">
        <is>
          <t>чел.-ч</t>
        </is>
      </c>
      <c r="G153" s="101" t="n">
        <v>6.88</v>
      </c>
      <c r="H153" s="273" t="n">
        <v>1.2</v>
      </c>
      <c r="I153" s="277" t="n">
        <v>2.4768</v>
      </c>
      <c r="J153" s="100" t="n"/>
      <c r="K153" s="100" t="n"/>
      <c r="L153" s="100" t="n"/>
      <c r="M153" s="100" t="n"/>
      <c r="N153" s="100" t="n"/>
    </row>
    <row r="154" ht="19.35" customHeight="1">
      <c r="A154" s="96" t="n"/>
      <c r="B154" s="104" t="n"/>
      <c r="C154" s="98" t="inlineStr">
        <is>
          <t>Итого по расценке</t>
        </is>
      </c>
      <c r="D154" s="271" t="n"/>
      <c r="E154" s="272" t="n"/>
      <c r="F154" s="99" t="n"/>
      <c r="G154" s="107" t="n"/>
      <c r="H154" s="107" t="n"/>
      <c r="I154" s="100" t="n"/>
      <c r="J154" s="101" t="n">
        <v>624.74</v>
      </c>
      <c r="K154" s="100" t="n"/>
      <c r="L154" s="101" t="n">
        <v>224.91</v>
      </c>
      <c r="M154" s="100" t="n"/>
      <c r="N154" s="108" t="n"/>
    </row>
    <row r="155" ht="19.35" customHeight="1">
      <c r="A155" s="96" t="n"/>
      <c r="B155" s="109" t="n"/>
      <c r="C155" s="98" t="inlineStr">
        <is>
          <t>ФОТ</t>
        </is>
      </c>
      <c r="D155" s="271" t="n"/>
      <c r="E155" s="272" t="n"/>
      <c r="F155" s="99" t="n"/>
      <c r="G155" s="107" t="n"/>
      <c r="H155" s="107" t="n"/>
      <c r="I155" s="100" t="n"/>
      <c r="J155" s="100" t="n"/>
      <c r="K155" s="100" t="n"/>
      <c r="L155" s="101" t="n">
        <v>67.14</v>
      </c>
      <c r="M155" s="100" t="n"/>
      <c r="N155" s="103" t="n">
        <v>4784.39</v>
      </c>
    </row>
    <row r="156" ht="42" customHeight="1">
      <c r="A156" s="96" t="n"/>
      <c r="B156" s="110" t="inlineStr">
        <is>
          <t>Пр/812-001.4-1</t>
        </is>
      </c>
      <c r="C156" s="98" t="inlineStr">
        <is>
          <t>НР Земляные работы по другим видам работ (подготовительным, сопутствующим, укрепительным)</t>
        </is>
      </c>
      <c r="D156" s="271" t="n"/>
      <c r="E156" s="272" t="n"/>
      <c r="F156" s="105" t="inlineStr">
        <is>
          <t>%</t>
        </is>
      </c>
      <c r="G156" s="111" t="n">
        <v>89</v>
      </c>
      <c r="H156" s="112" t="n"/>
      <c r="I156" s="111" t="n">
        <v>89</v>
      </c>
      <c r="J156" s="100" t="n"/>
      <c r="K156" s="100" t="n"/>
      <c r="L156" s="101" t="n">
        <v>59.75</v>
      </c>
      <c r="M156" s="100" t="n"/>
      <c r="N156" s="113" t="n">
        <v>4258.11</v>
      </c>
    </row>
    <row r="157" ht="42" customHeight="1">
      <c r="A157" s="96" t="n"/>
      <c r="B157" s="110" t="inlineStr">
        <is>
          <t>Пр/774-001.4</t>
        </is>
      </c>
      <c r="C157" s="98" t="inlineStr">
        <is>
          <t>СП Земляные работы по другим видам работ (подготовительным, сопутствующим, укрепительным)</t>
        </is>
      </c>
      <c r="D157" s="271" t="n"/>
      <c r="E157" s="272" t="n"/>
      <c r="F157" s="105" t="inlineStr">
        <is>
          <t>%</t>
        </is>
      </c>
      <c r="G157" s="111" t="n">
        <v>41</v>
      </c>
      <c r="H157" s="112" t="n"/>
      <c r="I157" s="111" t="n">
        <v>41</v>
      </c>
      <c r="J157" s="100" t="n"/>
      <c r="K157" s="100" t="n"/>
      <c r="L157" s="101" t="n">
        <v>27.53</v>
      </c>
      <c r="M157" s="100" t="n"/>
      <c r="N157" s="103" t="n">
        <v>1961.6</v>
      </c>
    </row>
    <row r="158" ht="19.35" customHeight="1">
      <c r="A158" s="96" t="n"/>
      <c r="B158" s="109" t="n"/>
      <c r="C158" s="88" t="inlineStr">
        <is>
          <t>Всего по позиции</t>
        </is>
      </c>
      <c r="D158" s="271" t="n"/>
      <c r="E158" s="272" t="n"/>
      <c r="F158" s="100" t="n"/>
      <c r="G158" s="107" t="n"/>
      <c r="H158" s="107" t="n"/>
      <c r="I158" s="114" t="n"/>
      <c r="J158" s="114" t="n"/>
      <c r="K158" s="114" t="n"/>
      <c r="L158" s="116" t="n">
        <v>312.19</v>
      </c>
      <c r="M158" s="114" t="n"/>
      <c r="N158" s="94" t="n"/>
    </row>
    <row r="159" ht="19.35" customHeight="1">
      <c r="A159" s="121" t="n"/>
      <c r="B159" s="121" t="n"/>
      <c r="C159" s="122" t="inlineStr">
        <is>
          <t>Итого по разделу 1. Вырубка просеки</t>
        </is>
      </c>
      <c r="L159" s="123" t="n">
        <v>37668.39</v>
      </c>
      <c r="M159" s="121" t="n"/>
      <c r="N159" s="124" t="n"/>
    </row>
    <row r="160" ht="19.35" customHeight="1">
      <c r="A160" s="125" t="n"/>
      <c r="B160" s="126" t="n"/>
      <c r="C160" s="127" t="inlineStr">
        <is>
          <t>Итого прямые затраты по разделу</t>
        </is>
      </c>
      <c r="L160" s="128" t="n">
        <v>20893.32</v>
      </c>
      <c r="M160" s="129" t="n"/>
      <c r="N160" s="128" t="n">
        <v>1001723.35</v>
      </c>
    </row>
    <row r="161" ht="19.35" customHeight="1">
      <c r="A161" s="125" t="n"/>
      <c r="B161" s="126" t="n"/>
      <c r="C161" s="127" t="inlineStr">
        <is>
          <t>в том числе</t>
        </is>
      </c>
      <c r="L161" s="128" t="n"/>
      <c r="M161" s="129" t="n"/>
      <c r="N161" s="128" t="n"/>
    </row>
    <row r="162" ht="19.35" customHeight="1">
      <c r="A162" s="125" t="n"/>
      <c r="B162" s="126" t="n"/>
      <c r="C162" s="127" t="inlineStr">
        <is>
          <t>- оплата труда (ОТ)</t>
        </is>
      </c>
      <c r="L162" s="128" t="n">
        <v>11210.66</v>
      </c>
      <c r="M162" s="129" t="n"/>
      <c r="N162" s="128" t="n">
        <v>798871.62</v>
      </c>
    </row>
    <row r="163" ht="19.35" customHeight="1">
      <c r="A163" s="125" t="n"/>
      <c r="B163" s="126" t="n"/>
      <c r="C163" s="127" t="inlineStr">
        <is>
          <t>- эксплуатация машин и механизмов</t>
        </is>
      </c>
      <c r="L163" s="128" t="n">
        <v>9682.66</v>
      </c>
      <c r="M163" s="129" t="n"/>
      <c r="N163" s="128" t="n">
        <v>202851.73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эксплуатация машин и механизмов без учета доплат к оплате труда машинистов</t>
        </is>
      </c>
      <c r="L165" s="128" t="n">
        <v>9682.66</v>
      </c>
      <c r="M165" s="129" t="n"/>
      <c r="N165" s="128" t="n">
        <v>202851.73</v>
      </c>
    </row>
    <row r="166" ht="19.35" customHeight="1">
      <c r="A166" s="125" t="n"/>
      <c r="B166" s="130" t="n"/>
      <c r="C166" s="131" t="inlineStr">
        <is>
          <t>в том числе</t>
        </is>
      </c>
      <c r="L166" s="128" t="n"/>
      <c r="M166" s="129" t="n"/>
      <c r="N166" s="128" t="n"/>
    </row>
    <row r="167" ht="19.35" customHeight="1">
      <c r="A167" s="125" t="n"/>
      <c r="B167" s="130" t="n"/>
      <c r="C167" s="131" t="inlineStr">
        <is>
          <t>оплата труда машинистов (ОТм)</t>
        </is>
      </c>
      <c r="L167" s="128" t="n">
        <v>1693.24</v>
      </c>
      <c r="M167" s="129" t="n"/>
      <c r="N167" s="128" t="n">
        <v>120660.29</v>
      </c>
    </row>
    <row r="168" ht="19.35" customHeight="1">
      <c r="A168" s="125" t="n"/>
      <c r="B168" s="126" t="n"/>
      <c r="C168" s="127" t="inlineStr">
        <is>
          <t>Итого ФОТ (справочно)</t>
        </is>
      </c>
      <c r="L168" s="128" t="n">
        <v>12903.9</v>
      </c>
      <c r="M168" s="129" t="n"/>
      <c r="N168" s="128" t="n">
        <v>919531.91</v>
      </c>
    </row>
    <row r="169" ht="19.35" customHeight="1">
      <c r="A169" s="125" t="n"/>
      <c r="B169" s="126" t="n"/>
      <c r="C169" s="127" t="inlineStr">
        <is>
          <t>Итого накладные расходы</t>
        </is>
      </c>
      <c r="L169" s="128" t="n">
        <v>11484.47</v>
      </c>
      <c r="M169" s="129" t="n"/>
      <c r="N169" s="128" t="n">
        <v>818383.41</v>
      </c>
    </row>
    <row r="170" ht="19.35" customHeight="1">
      <c r="A170" s="125" t="n"/>
      <c r="B170" s="126" t="n"/>
      <c r="C170" s="127" t="inlineStr">
        <is>
          <t>Итого сметная прибыль</t>
        </is>
      </c>
      <c r="L170" s="128" t="n">
        <v>5290.6</v>
      </c>
      <c r="M170" s="129" t="n"/>
      <c r="N170" s="128" t="n">
        <v>377008.08</v>
      </c>
    </row>
    <row r="171" ht="19.35" customHeight="1">
      <c r="A171" s="125" t="n"/>
      <c r="B171" s="132" t="n"/>
      <c r="C171" s="133" t="inlineStr">
        <is>
          <t>Итого по разделу</t>
        </is>
      </c>
      <c r="L171" s="123" t="n">
        <v>37668.39</v>
      </c>
      <c r="M171" s="134" t="n"/>
      <c r="N171" s="123" t="n">
        <v>2197114.84</v>
      </c>
    </row>
    <row r="172" ht="19.35" customHeight="1">
      <c r="A172" s="125" t="n"/>
      <c r="B172" s="130" t="n"/>
      <c r="C172" s="131" t="inlineStr">
        <is>
          <t>Справочно</t>
        </is>
      </c>
      <c r="L172" s="128" t="n"/>
      <c r="M172" s="129" t="n"/>
      <c r="N172" s="128" t="n"/>
    </row>
    <row r="173" ht="19.35" customHeight="1">
      <c r="A173" s="125" t="n"/>
      <c r="B173" s="126" t="n"/>
      <c r="C173" s="131" t="inlineStr">
        <is>
          <t>затраты труда рабочих</t>
        </is>
      </c>
      <c r="I173" s="135" t="n">
        <v>1326.24864</v>
      </c>
      <c r="J173" s="136" t="n"/>
      <c r="K173" s="136" t="n"/>
      <c r="L173" s="129" t="n"/>
      <c r="M173" s="129" t="n"/>
      <c r="N173" s="129" t="n"/>
    </row>
    <row r="174" ht="19.35" customHeight="1">
      <c r="A174" s="125" t="n"/>
      <c r="B174" s="126" t="n"/>
      <c r="C174" s="131" t="inlineStr">
        <is>
          <t>затраты труда машинистов</t>
        </is>
      </c>
      <c r="I174" s="135" t="n">
        <v>125.42292</v>
      </c>
      <c r="J174" s="136" t="n"/>
      <c r="K174" s="136" t="n"/>
      <c r="L174" s="129" t="n"/>
      <c r="M174" s="129" t="n"/>
      <c r="N174" s="129" t="n"/>
    </row>
    <row r="175" ht="19.35" customHeight="1">
      <c r="A175" s="137" t="n"/>
      <c r="B175" s="138" t="n"/>
      <c r="C175" s="139" t="inlineStr">
        <is>
          <t>ВСЕГО по смете</t>
        </is>
      </c>
      <c r="D175" s="140" t="n"/>
      <c r="E175" s="140" t="n"/>
      <c r="F175" s="141" t="n"/>
      <c r="G175" s="141" t="n"/>
      <c r="H175" s="141" t="n"/>
      <c r="I175" s="141" t="n"/>
      <c r="J175" s="141" t="n"/>
      <c r="K175" s="141" t="n"/>
      <c r="L175" s="142" t="n"/>
      <c r="M175" s="141" t="n"/>
      <c r="N175" s="143" t="n"/>
    </row>
    <row r="176" ht="19.35" customHeight="1">
      <c r="A176" s="125" t="n"/>
      <c r="B176" s="132" t="n"/>
      <c r="C176" s="133" t="inlineStr">
        <is>
          <t>Итого по всем разделам</t>
        </is>
      </c>
      <c r="L176" s="123" t="n">
        <v>37668.39</v>
      </c>
      <c r="M176" s="124" t="n"/>
      <c r="N176" s="123" t="n"/>
    </row>
    <row r="177" ht="19.35" customHeight="1">
      <c r="A177" s="125" t="n"/>
      <c r="B177" s="126" t="n"/>
      <c r="C177" s="127" t="inlineStr">
        <is>
          <t>ВСЕГО строительные работы</t>
        </is>
      </c>
      <c r="L177" s="128" t="n">
        <v>37668.39</v>
      </c>
      <c r="M177" s="129" t="n"/>
      <c r="N177" s="128" t="n">
        <v>2197114.84</v>
      </c>
    </row>
    <row r="178" ht="19.35" customHeight="1">
      <c r="A178" s="125" t="n"/>
      <c r="B178" s="130" t="n"/>
      <c r="C178" s="131" t="inlineStr">
        <is>
          <t>в том числе</t>
        </is>
      </c>
      <c r="L178" s="128" t="n"/>
      <c r="M178" s="129" t="n"/>
      <c r="N178" s="128" t="n"/>
    </row>
    <row r="179" ht="19.35" customHeight="1">
      <c r="A179" s="125" t="n"/>
      <c r="B179" s="130" t="n"/>
      <c r="C179" s="131" t="inlineStr">
        <is>
          <t>всего прямые затраты</t>
        </is>
      </c>
      <c r="L179" s="128" t="n">
        <v>20893.32</v>
      </c>
      <c r="M179" s="129" t="n"/>
      <c r="N179" s="128" t="n">
        <v>1001723.35</v>
      </c>
    </row>
    <row r="180" ht="19.35" customHeight="1">
      <c r="A180" s="125" t="n"/>
      <c r="B180" s="130" t="n"/>
      <c r="C180" s="131" t="inlineStr">
        <is>
          <t>в том числе</t>
        </is>
      </c>
      <c r="L180" s="128" t="n"/>
      <c r="M180" s="129" t="n"/>
      <c r="N180" s="128" t="n"/>
    </row>
    <row r="181" ht="19.35" customHeight="1">
      <c r="A181" s="125" t="n"/>
      <c r="B181" s="130" t="n"/>
      <c r="C181" s="131" t="inlineStr">
        <is>
          <t>- оплата труда (ОТ)</t>
        </is>
      </c>
      <c r="L181" s="128" t="n">
        <v>11210.66</v>
      </c>
      <c r="M181" s="129" t="n"/>
      <c r="N181" s="128" t="n">
        <v>798871.62</v>
      </c>
    </row>
    <row r="182" ht="19.35" customHeight="1">
      <c r="A182" s="125" t="n"/>
      <c r="B182" s="130" t="n"/>
      <c r="C182" s="131" t="inlineStr">
        <is>
          <t>- эксплуатация машин и механизмов</t>
        </is>
      </c>
      <c r="L182" s="128" t="n">
        <v>9682.66</v>
      </c>
      <c r="M182" s="129" t="n"/>
      <c r="N182" s="128" t="n">
        <v>202851.73</v>
      </c>
    </row>
    <row r="183" ht="19.35" customHeight="1">
      <c r="A183" s="125" t="n"/>
      <c r="B183" s="130" t="n"/>
      <c r="C183" s="131" t="inlineStr">
        <is>
          <t>в т.ч. эксплуатация машин и механизмов без учета доплат к оплате труда машинистов</t>
        </is>
      </c>
      <c r="L183" s="128" t="n">
        <v>9682.66</v>
      </c>
      <c r="M183" s="129" t="n"/>
      <c r="N183" s="128" t="n">
        <v>202851.73</v>
      </c>
    </row>
    <row r="184" ht="19.35" customHeight="1">
      <c r="A184" s="125" t="n"/>
      <c r="B184" s="130" t="n"/>
      <c r="C184" s="131" t="inlineStr">
        <is>
          <t>- в т.ч. оплата труда машинистов (ОТм)</t>
        </is>
      </c>
      <c r="L184" s="128" t="n">
        <v>1693.24</v>
      </c>
      <c r="M184" s="129" t="n"/>
      <c r="N184" s="128" t="n">
        <v>120660.29</v>
      </c>
    </row>
    <row r="185" ht="19.35" customHeight="1">
      <c r="A185" s="125" t="n"/>
      <c r="B185" s="130" t="n"/>
      <c r="C185" s="131" t="inlineStr">
        <is>
          <t>всего ФОТ (справочно)</t>
        </is>
      </c>
      <c r="L185" s="128" t="n">
        <v>12903.9</v>
      </c>
      <c r="M185" s="129" t="n"/>
      <c r="N185" s="128" t="n">
        <v>919531.91</v>
      </c>
    </row>
    <row r="186" ht="19.35" customHeight="1">
      <c r="A186" s="125" t="n"/>
      <c r="B186" s="130" t="n"/>
      <c r="C186" s="131" t="inlineStr">
        <is>
          <t>всего накладные расходы</t>
        </is>
      </c>
      <c r="L186" s="128" t="n">
        <v>11484.47</v>
      </c>
      <c r="M186" s="129" t="n"/>
      <c r="N186" s="128" t="n">
        <v>818383.41</v>
      </c>
    </row>
    <row r="187" ht="19.35" customHeight="1">
      <c r="A187" s="125" t="n"/>
      <c r="B187" s="130" t="n"/>
      <c r="C187" s="131" t="inlineStr">
        <is>
          <t>всего сметная прибыль</t>
        </is>
      </c>
      <c r="L187" s="128" t="n">
        <v>5290.6</v>
      </c>
      <c r="M187" s="129" t="n"/>
      <c r="N187" s="128" t="n">
        <v>377008.08</v>
      </c>
    </row>
    <row r="188" ht="19.35" customHeight="1">
      <c r="A188" s="125" t="n"/>
      <c r="B188" s="132" t="n"/>
      <c r="C188" s="133" t="inlineStr">
        <is>
          <t>ВСЕГО по смете</t>
        </is>
      </c>
      <c r="L188" s="123" t="n">
        <v>37668.39</v>
      </c>
      <c r="M188" s="124" t="n"/>
      <c r="N188" s="123" t="n">
        <v>2197114.84</v>
      </c>
    </row>
    <row r="189" ht="19.35" customHeight="1">
      <c r="A189" s="125" t="n"/>
      <c r="B189" s="130" t="n"/>
      <c r="C189" s="131" t="inlineStr">
        <is>
          <t>Всего прямые затраты</t>
        </is>
      </c>
      <c r="L189" s="128" t="n">
        <v>20893.32</v>
      </c>
      <c r="M189" s="129" t="n"/>
      <c r="N189" s="128" t="n">
        <v>1001723.35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- оплата труда рабочих (ОТ)</t>
        </is>
      </c>
      <c r="L191" s="128" t="n">
        <v>11210.66</v>
      </c>
      <c r="M191" s="129" t="n"/>
      <c r="N191" s="128" t="n">
        <v>798871.62</v>
      </c>
    </row>
    <row r="192" ht="19.35" customHeight="1">
      <c r="A192" s="125" t="n"/>
      <c r="B192" s="130" t="n"/>
      <c r="C192" s="131" t="inlineStr">
        <is>
          <t>- эксплуатация машин и механизмов</t>
        </is>
      </c>
      <c r="L192" s="128" t="n">
        <v>9682.66</v>
      </c>
      <c r="M192" s="129" t="n"/>
      <c r="N192" s="128" t="n">
        <v>202851.73</v>
      </c>
    </row>
    <row r="193" ht="19.35" customHeight="1">
      <c r="A193" s="125" t="n"/>
      <c r="B193" s="130" t="n"/>
      <c r="C193" s="131" t="inlineStr">
        <is>
          <t>в т.ч. эксплуатация машин и механизмов без учета доплат к оплате труда машинистов</t>
        </is>
      </c>
      <c r="L193" s="128" t="n">
        <v>9682.66</v>
      </c>
      <c r="M193" s="129" t="n"/>
      <c r="N193" s="128" t="n">
        <v>202851.73</v>
      </c>
    </row>
    <row r="194" ht="19.35" customHeight="1">
      <c r="A194" s="125" t="n"/>
      <c r="B194" s="130" t="n"/>
      <c r="C194" s="131" t="inlineStr">
        <is>
          <t>- в т.ч. оплата труда машинистов (ОТм)</t>
        </is>
      </c>
      <c r="L194" s="128" t="n">
        <v>1693.24</v>
      </c>
      <c r="M194" s="129" t="n"/>
      <c r="N194" s="128" t="n">
        <v>120660.29</v>
      </c>
    </row>
    <row r="195" ht="19.35" customHeight="1">
      <c r="A195" s="125" t="n"/>
      <c r="B195" s="130" t="n"/>
      <c r="C195" s="131" t="inlineStr">
        <is>
          <t>Всего ФОТ (справочно)</t>
        </is>
      </c>
      <c r="L195" s="128" t="n">
        <v>12903.9</v>
      </c>
      <c r="M195" s="129" t="n"/>
      <c r="N195" s="128" t="n">
        <v>919531.91</v>
      </c>
    </row>
    <row r="196" ht="19.35" customHeight="1">
      <c r="A196" s="125" t="n"/>
      <c r="B196" s="130" t="n"/>
      <c r="C196" s="131" t="inlineStr">
        <is>
          <t>Всего накладные расходы</t>
        </is>
      </c>
      <c r="L196" s="128" t="n">
        <v>11484.47</v>
      </c>
      <c r="M196" s="129" t="n"/>
      <c r="N196" s="128" t="n">
        <v>818383.41</v>
      </c>
    </row>
    <row r="197" ht="19.35" customHeight="1">
      <c r="A197" s="125" t="n"/>
      <c r="B197" s="130" t="n"/>
      <c r="C197" s="131" t="inlineStr">
        <is>
          <t>Всего сметная прибыль</t>
        </is>
      </c>
      <c r="L197" s="128" t="n">
        <v>5290.6</v>
      </c>
      <c r="M197" s="129" t="n"/>
      <c r="N197" s="128" t="n">
        <v>377008.08</v>
      </c>
    </row>
    <row r="198" ht="19.35" customHeight="1">
      <c r="A198" s="125" t="n"/>
      <c r="B198" s="130" t="n"/>
      <c r="C198" s="131" t="inlineStr">
        <is>
          <t>Справочно</t>
        </is>
      </c>
      <c r="L198" s="128" t="n"/>
      <c r="M198" s="129" t="n"/>
      <c r="N198" s="128" t="n"/>
    </row>
    <row r="199" ht="19.35" customHeight="1">
      <c r="A199" s="125" t="n"/>
      <c r="B199" s="126" t="n"/>
      <c r="C199" s="131" t="inlineStr">
        <is>
          <t>затраты труда рабочих</t>
        </is>
      </c>
      <c r="I199" s="135" t="n">
        <v>1326.24864</v>
      </c>
      <c r="J199" s="136" t="n"/>
      <c r="K199" s="136" t="n"/>
      <c r="L199" s="129" t="n"/>
      <c r="M199" s="129" t="n"/>
      <c r="N199" s="129" t="n"/>
    </row>
    <row r="200" ht="19.35" customHeight="1">
      <c r="A200" s="125" t="n"/>
      <c r="B200" s="126" t="n"/>
      <c r="C200" s="131" t="inlineStr">
        <is>
          <t>затраты труда машинистов</t>
        </is>
      </c>
      <c r="I200" s="135" t="n">
        <v>125.42292</v>
      </c>
      <c r="J200" s="136" t="n"/>
      <c r="K200" s="136" t="n"/>
      <c r="L200" s="129" t="n"/>
      <c r="M200" s="129" t="n"/>
      <c r="N200" s="129" t="n"/>
    </row>
    <row r="201" ht="19.35" customHeight="1">
      <c r="A201" s="125" t="n"/>
      <c r="B201" s="144" t="n"/>
      <c r="C201" s="144" t="n"/>
      <c r="D201" s="122" t="n"/>
      <c r="E201" s="122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5" t="inlineStr">
        <is>
          <t>Составил: ______________________________________/  Григорова И. А. /</t>
        </is>
      </c>
    </row>
    <row r="203" ht="19.35" customHeight="1">
      <c r="A203" s="145" t="n"/>
      <c r="B203" s="145" t="n"/>
      <c r="C203" s="146" t="inlineStr">
        <is>
          <t>должность, подпись (инициалы, фамилия)</t>
        </is>
      </c>
      <c r="G203" s="147" t="n"/>
      <c r="H203" s="147" t="n"/>
      <c r="I203" s="147" t="n"/>
      <c r="J203" s="145" t="n"/>
      <c r="K203" s="145" t="n"/>
      <c r="L203" s="145" t="n"/>
      <c r="M203" s="145" t="n"/>
      <c r="N203" s="145" t="n"/>
    </row>
    <row r="204" ht="19.35" customHeight="1">
      <c r="A204" s="145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6" t="inlineStr">
        <is>
          <t>должность, подпись (инициалы, фамилия)</t>
        </is>
      </c>
      <c r="G205" s="147" t="n"/>
      <c r="H205" s="147" t="n"/>
      <c r="I205" s="147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16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02-31-14</t>
        </is>
      </c>
    </row>
    <row r="25" ht="19.35" customHeight="1">
      <c r="A25" s="56" t="inlineStr">
        <is>
          <t>31 ВЛ 220 Белогорск-т - Завитая с отпайкой на ПС Хвойная. Октябрьское уч. л-во Завитинского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100.76</v>
      </c>
      <c r="M31" s="65" t="n">
        <v>1.41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231.75</v>
      </c>
      <c r="E32" s="72" t="inlineStr">
        <is>
          <t>(</t>
        </is>
      </c>
      <c r="F32" s="71" t="n">
        <v>3.25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168.74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231.75</v>
      </c>
      <c r="E34" s="72" t="inlineStr">
        <is>
          <t>(</t>
        </is>
      </c>
      <c r="F34" s="78" t="n">
        <v>3.25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170-171,1-6 отпайка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3.71</v>
      </c>
      <c r="H44" s="95" t="n">
        <v>1</v>
      </c>
      <c r="I44" s="116" t="n">
        <v>3.71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399.93</v>
      </c>
      <c r="M46" s="101" t="n">
        <v>71.26000000000001</v>
      </c>
      <c r="N46" s="103" t="n">
        <v>28499.01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5" t="n">
        <v>47.72544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399.93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399.93</v>
      </c>
      <c r="M49" s="100" t="n"/>
      <c r="N49" s="103" t="n">
        <v>28499.01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355.94</v>
      </c>
      <c r="M50" s="100" t="n"/>
      <c r="N50" s="113" t="n">
        <v>25364.12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163.97</v>
      </c>
      <c r="M51" s="100" t="n"/>
      <c r="N51" s="103" t="n">
        <v>11684.59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919.84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1.96</v>
      </c>
      <c r="H53" s="95" t="n">
        <v>1</v>
      </c>
      <c r="I53" s="116" t="n">
        <v>1.96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608.64</v>
      </c>
      <c r="M55" s="101" t="n">
        <v>71.26000000000001</v>
      </c>
      <c r="N55" s="103" t="n">
        <v>43371.69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5" t="n">
        <v>72.62976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608.64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608.64</v>
      </c>
      <c r="M58" s="100" t="n"/>
      <c r="N58" s="103" t="n">
        <v>43371.69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541.6900000000001</v>
      </c>
      <c r="M59" s="100" t="n"/>
      <c r="N59" s="113" t="n">
        <v>38600.8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249.54</v>
      </c>
      <c r="M60" s="100" t="n"/>
      <c r="N60" s="103" t="n">
        <v>17782.39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1399.87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0.3</v>
      </c>
      <c r="H62" s="95" t="n">
        <v>1</v>
      </c>
      <c r="I62" s="279" t="n">
        <v>0.3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117.05</v>
      </c>
      <c r="M64" s="101" t="n">
        <v>71.26000000000001</v>
      </c>
      <c r="N64" s="103" t="n">
        <v>8340.98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4" t="n">
        <v>13.968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117.05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117.05</v>
      </c>
      <c r="M67" s="100" t="n"/>
      <c r="N67" s="103" t="n">
        <v>8340.98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104.17</v>
      </c>
      <c r="M68" s="100" t="n"/>
      <c r="N68" s="113" t="n">
        <v>7423.47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47.99</v>
      </c>
      <c r="M69" s="100" t="n"/>
      <c r="N69" s="103" t="n">
        <v>3419.8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269.21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3" t="inlineStr">
        <is>
          <t>100 деревьев</t>
        </is>
      </c>
      <c r="G71" s="94" t="n">
        <v>0.88</v>
      </c>
      <c r="H71" s="95" t="n">
        <v>1</v>
      </c>
      <c r="I71" s="116" t="n">
        <v>0.88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111.15</v>
      </c>
      <c r="M73" s="101" t="n">
        <v>71.26000000000001</v>
      </c>
      <c r="N73" s="103" t="n">
        <v>7920.55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6" t="n">
        <v>15.7</v>
      </c>
      <c r="H74" s="148" t="n">
        <v>0.96</v>
      </c>
      <c r="I74" s="275" t="n">
        <v>13.26336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111.15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111.15</v>
      </c>
      <c r="M76" s="100" t="n"/>
      <c r="N76" s="103" t="n">
        <v>7920.55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98.92</v>
      </c>
      <c r="M77" s="100" t="n"/>
      <c r="N77" s="113" t="n">
        <v>7049.29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45.57</v>
      </c>
      <c r="M78" s="100" t="n"/>
      <c r="N78" s="103" t="n">
        <v>3247.43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6" t="n">
        <v>255.64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3" t="inlineStr">
        <is>
          <t>100 деревьев</t>
        </is>
      </c>
      <c r="G80" s="94" t="n">
        <v>0.48</v>
      </c>
      <c r="H80" s="95" t="n">
        <v>1</v>
      </c>
      <c r="I80" s="116" t="n">
        <v>0.48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177.24</v>
      </c>
      <c r="M82" s="101" t="n">
        <v>71.26000000000001</v>
      </c>
      <c r="N82" s="103" t="n">
        <v>12630.12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6" t="n">
        <v>45.9</v>
      </c>
      <c r="H83" s="148" t="n">
        <v>0.96</v>
      </c>
      <c r="I83" s="275" t="n">
        <v>21.15072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177.24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177.24</v>
      </c>
      <c r="M85" s="100" t="n"/>
      <c r="N85" s="103" t="n">
        <v>12630.12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157.74</v>
      </c>
      <c r="M86" s="100" t="n"/>
      <c r="N86" s="113" t="n">
        <v>11240.81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72.67</v>
      </c>
      <c r="M87" s="100" t="n"/>
      <c r="N87" s="103" t="n">
        <v>5178.35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6" t="n">
        <v>407.65</v>
      </c>
      <c r="M88" s="114" t="n"/>
      <c r="N88" s="94" t="n"/>
    </row>
    <row r="89" ht="19.35" customHeight="1">
      <c r="A89" s="121" t="n"/>
      <c r="B89" s="121" t="n"/>
      <c r="C89" s="122" t="inlineStr">
        <is>
          <t>Итого по разделу 1. Вырубка просеки</t>
        </is>
      </c>
      <c r="L89" s="123" t="n">
        <v>3252.21</v>
      </c>
      <c r="M89" s="121" t="n"/>
      <c r="N89" s="124" t="n"/>
    </row>
    <row r="90" ht="19.35" customHeight="1">
      <c r="A90" s="125" t="n"/>
      <c r="B90" s="126" t="n"/>
      <c r="C90" s="127" t="inlineStr">
        <is>
          <t>Итого прямые затраты по разделу</t>
        </is>
      </c>
      <c r="L90" s="128" t="n">
        <v>1414.01</v>
      </c>
      <c r="M90" s="129" t="n"/>
      <c r="N90" s="128" t="n">
        <v>100762.35</v>
      </c>
    </row>
    <row r="91" ht="19.35" customHeight="1">
      <c r="A91" s="125" t="n"/>
      <c r="B91" s="126" t="n"/>
      <c r="C91" s="127" t="inlineStr">
        <is>
          <t>в том числе</t>
        </is>
      </c>
      <c r="L91" s="128" t="n"/>
      <c r="M91" s="129" t="n"/>
      <c r="N91" s="128" t="n"/>
    </row>
    <row r="92" ht="19.35" customHeight="1">
      <c r="A92" s="125" t="n"/>
      <c r="B92" s="126" t="n"/>
      <c r="C92" s="127" t="inlineStr">
        <is>
          <t>- оплата труда (ОТ)</t>
        </is>
      </c>
      <c r="L92" s="128" t="n">
        <v>1414.01</v>
      </c>
      <c r="M92" s="129" t="n"/>
      <c r="N92" s="128" t="n">
        <v>100762.35</v>
      </c>
    </row>
    <row r="93" ht="19.35" customHeight="1">
      <c r="A93" s="125" t="n"/>
      <c r="B93" s="126" t="n"/>
      <c r="C93" s="127" t="inlineStr">
        <is>
          <t>- эксплуатация машин и механизмов</t>
        </is>
      </c>
      <c r="L93" s="128" t="n">
        <v>0</v>
      </c>
      <c r="M93" s="129" t="n"/>
      <c r="N93" s="128" t="n">
        <v>0</v>
      </c>
    </row>
    <row r="94" ht="19.35" customHeight="1">
      <c r="A94" s="125" t="n"/>
      <c r="B94" s="130" t="n"/>
      <c r="C94" s="131" t="inlineStr">
        <is>
          <t>в том числе</t>
        </is>
      </c>
      <c r="L94" s="128" t="n"/>
      <c r="M94" s="129" t="n"/>
      <c r="N94" s="128" t="n"/>
    </row>
    <row r="95" ht="19.35" customHeight="1">
      <c r="A95" s="125" t="n"/>
      <c r="B95" s="130" t="n"/>
      <c r="C95" s="131" t="inlineStr">
        <is>
          <t>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в том числе</t>
        </is>
      </c>
      <c r="L96" s="128" t="n"/>
      <c r="M96" s="129" t="n"/>
      <c r="N96" s="128" t="n"/>
    </row>
    <row r="97" ht="19.35" customHeight="1">
      <c r="A97" s="125" t="n"/>
      <c r="B97" s="130" t="n"/>
      <c r="C97" s="131" t="inlineStr">
        <is>
          <t>оплата труда машинистов (ОТм)</t>
        </is>
      </c>
      <c r="L97" s="128" t="n">
        <v>0</v>
      </c>
      <c r="M97" s="129" t="n"/>
      <c r="N97" s="128" t="n">
        <v>0</v>
      </c>
    </row>
    <row r="98" ht="19.35" customHeight="1">
      <c r="A98" s="125" t="n"/>
      <c r="B98" s="126" t="n"/>
      <c r="C98" s="127" t="inlineStr">
        <is>
          <t>Итого ФОТ (справочно)</t>
        </is>
      </c>
      <c r="L98" s="128" t="n">
        <v>1414.01</v>
      </c>
      <c r="M98" s="129" t="n"/>
      <c r="N98" s="128" t="n">
        <v>100762.35</v>
      </c>
    </row>
    <row r="99" ht="19.35" customHeight="1">
      <c r="A99" s="125" t="n"/>
      <c r="B99" s="126" t="n"/>
      <c r="C99" s="127" t="inlineStr">
        <is>
          <t>Итого накладные расходы</t>
        </is>
      </c>
      <c r="L99" s="128" t="n">
        <v>1258.46</v>
      </c>
      <c r="M99" s="129" t="n"/>
      <c r="N99" s="128" t="n">
        <v>89678.49000000001</v>
      </c>
    </row>
    <row r="100" ht="19.35" customHeight="1">
      <c r="A100" s="125" t="n"/>
      <c r="B100" s="126" t="n"/>
      <c r="C100" s="127" t="inlineStr">
        <is>
          <t>Итого сметная прибыль</t>
        </is>
      </c>
      <c r="L100" s="128" t="n">
        <v>579.74</v>
      </c>
      <c r="M100" s="129" t="n"/>
      <c r="N100" s="128" t="n">
        <v>41312.56</v>
      </c>
    </row>
    <row r="101" ht="19.35" customHeight="1">
      <c r="A101" s="125" t="n"/>
      <c r="B101" s="132" t="n"/>
      <c r="C101" s="133" t="inlineStr">
        <is>
          <t>Итого по разделу</t>
        </is>
      </c>
      <c r="L101" s="123" t="n">
        <v>3252.21</v>
      </c>
      <c r="M101" s="134" t="n"/>
      <c r="N101" s="123" t="n">
        <v>231753.4</v>
      </c>
    </row>
    <row r="102" ht="19.35" customHeight="1">
      <c r="A102" s="125" t="n"/>
      <c r="B102" s="130" t="n"/>
      <c r="C102" s="131" t="inlineStr">
        <is>
          <t>Справочно</t>
        </is>
      </c>
      <c r="L102" s="128" t="n"/>
      <c r="M102" s="129" t="n"/>
      <c r="N102" s="128" t="n"/>
    </row>
    <row r="103" ht="19.35" customHeight="1">
      <c r="A103" s="125" t="n"/>
      <c r="B103" s="126" t="n"/>
      <c r="C103" s="131" t="inlineStr">
        <is>
          <t>затраты труда рабочих</t>
        </is>
      </c>
      <c r="I103" s="135" t="n">
        <v>168.73728</v>
      </c>
      <c r="J103" s="136" t="n"/>
      <c r="K103" s="136" t="n"/>
      <c r="L103" s="129" t="n"/>
      <c r="M103" s="129" t="n"/>
      <c r="N103" s="129" t="n"/>
    </row>
    <row r="104" ht="19.35" customHeight="1">
      <c r="A104" s="125" t="n"/>
      <c r="B104" s="126" t="n"/>
      <c r="C104" s="131" t="inlineStr">
        <is>
          <t>затраты труда машинистов</t>
        </is>
      </c>
      <c r="I104" s="135" t="n">
        <v>0</v>
      </c>
      <c r="J104" s="136" t="n"/>
      <c r="K104" s="136" t="n"/>
      <c r="L104" s="129" t="n"/>
      <c r="M104" s="129" t="n"/>
      <c r="N104" s="129" t="n"/>
    </row>
    <row r="105" ht="19.35" customHeight="1">
      <c r="A105" s="137" t="n"/>
      <c r="B105" s="138" t="n"/>
      <c r="C105" s="139" t="inlineStr">
        <is>
          <t>ВСЕГО по смете</t>
        </is>
      </c>
      <c r="D105" s="140" t="n"/>
      <c r="E105" s="140" t="n"/>
      <c r="F105" s="141" t="n"/>
      <c r="G105" s="141" t="n"/>
      <c r="H105" s="141" t="n"/>
      <c r="I105" s="141" t="n"/>
      <c r="J105" s="141" t="n"/>
      <c r="K105" s="141" t="n"/>
      <c r="L105" s="142" t="n"/>
      <c r="M105" s="141" t="n"/>
      <c r="N105" s="143" t="n"/>
    </row>
    <row r="106" ht="19.35" customHeight="1">
      <c r="A106" s="125" t="n"/>
      <c r="B106" s="132" t="n"/>
      <c r="C106" s="133" t="inlineStr">
        <is>
          <t>Итого по всем разделам</t>
        </is>
      </c>
      <c r="L106" s="123" t="n">
        <v>3252.21</v>
      </c>
      <c r="M106" s="124" t="n"/>
      <c r="N106" s="123" t="n"/>
    </row>
    <row r="107" ht="19.35" customHeight="1">
      <c r="A107" s="125" t="n"/>
      <c r="B107" s="126" t="n"/>
      <c r="C107" s="127" t="inlineStr">
        <is>
          <t>ВСЕГО строительные работы</t>
        </is>
      </c>
      <c r="L107" s="128" t="n">
        <v>3252.21</v>
      </c>
      <c r="M107" s="129" t="n"/>
      <c r="N107" s="128" t="n">
        <v>231753.4</v>
      </c>
    </row>
    <row r="108" ht="19.35" customHeight="1">
      <c r="A108" s="125" t="n"/>
      <c r="B108" s="130" t="n"/>
      <c r="C108" s="131" t="inlineStr">
        <is>
          <t>в том числе</t>
        </is>
      </c>
      <c r="L108" s="128" t="n"/>
      <c r="M108" s="129" t="n"/>
      <c r="N108" s="128" t="n"/>
    </row>
    <row r="109" ht="19.35" customHeight="1">
      <c r="A109" s="125" t="n"/>
      <c r="B109" s="130" t="n"/>
      <c r="C109" s="131" t="inlineStr">
        <is>
          <t>всего прямые затраты</t>
        </is>
      </c>
      <c r="L109" s="128" t="n">
        <v>1414.01</v>
      </c>
      <c r="M109" s="129" t="n"/>
      <c r="N109" s="128" t="n">
        <v>100762.35</v>
      </c>
    </row>
    <row r="110" ht="19.35" customHeight="1">
      <c r="A110" s="125" t="n"/>
      <c r="B110" s="130" t="n"/>
      <c r="C110" s="131" t="inlineStr">
        <is>
          <t>в том числе</t>
        </is>
      </c>
      <c r="L110" s="128" t="n"/>
      <c r="M110" s="129" t="n"/>
      <c r="N110" s="128" t="n"/>
    </row>
    <row r="111" ht="19.35" customHeight="1">
      <c r="A111" s="125" t="n"/>
      <c r="B111" s="130" t="n"/>
      <c r="C111" s="131" t="inlineStr">
        <is>
          <t>- оплата труда (ОТ)</t>
        </is>
      </c>
      <c r="L111" s="128" t="n">
        <v>1414.01</v>
      </c>
      <c r="M111" s="129" t="n"/>
      <c r="N111" s="128" t="n">
        <v>100762.35</v>
      </c>
    </row>
    <row r="112" ht="19.35" customHeight="1">
      <c r="A112" s="125" t="n"/>
      <c r="B112" s="130" t="n"/>
      <c r="C112" s="131" t="inlineStr">
        <is>
          <t>- эксплуатация машин и механизмов</t>
        </is>
      </c>
      <c r="L112" s="128" t="n">
        <v>0</v>
      </c>
      <c r="M112" s="129" t="n"/>
      <c r="N112" s="128" t="n">
        <v>0</v>
      </c>
    </row>
    <row r="113" ht="19.35" customHeight="1">
      <c r="A113" s="125" t="n"/>
      <c r="B113" s="130" t="n"/>
      <c r="C113" s="131" t="inlineStr">
        <is>
          <t>в т.ч. эксплуатация машин и механизмов без учета доплат к оплате труда машинистов</t>
        </is>
      </c>
      <c r="L113" s="128" t="n">
        <v>0</v>
      </c>
      <c r="M113" s="129" t="n"/>
      <c r="N113" s="128" t="n">
        <v>0</v>
      </c>
    </row>
    <row r="114" ht="19.35" customHeight="1">
      <c r="A114" s="125" t="n"/>
      <c r="B114" s="130" t="n"/>
      <c r="C114" s="131" t="inlineStr">
        <is>
          <t>- в т.ч. оплата труда машинистов (ОТм)</t>
        </is>
      </c>
      <c r="L114" s="128" t="n">
        <v>0</v>
      </c>
      <c r="M114" s="129" t="n"/>
      <c r="N114" s="128" t="n">
        <v>0</v>
      </c>
    </row>
    <row r="115" ht="19.35" customHeight="1">
      <c r="A115" s="125" t="n"/>
      <c r="B115" s="130" t="n"/>
      <c r="C115" s="131" t="inlineStr">
        <is>
          <t>всего ФОТ (справочно)</t>
        </is>
      </c>
      <c r="L115" s="128" t="n">
        <v>1414.01</v>
      </c>
      <c r="M115" s="129" t="n"/>
      <c r="N115" s="128" t="n">
        <v>100762.35</v>
      </c>
    </row>
    <row r="116" ht="19.35" customHeight="1">
      <c r="A116" s="125" t="n"/>
      <c r="B116" s="130" t="n"/>
      <c r="C116" s="131" t="inlineStr">
        <is>
          <t>всего накладные расходы</t>
        </is>
      </c>
      <c r="L116" s="128" t="n">
        <v>1258.46</v>
      </c>
      <c r="M116" s="129" t="n"/>
      <c r="N116" s="128" t="n">
        <v>89678.49000000001</v>
      </c>
    </row>
    <row r="117" ht="19.35" customHeight="1">
      <c r="A117" s="125" t="n"/>
      <c r="B117" s="130" t="n"/>
      <c r="C117" s="131" t="inlineStr">
        <is>
          <t>всего сметная прибыль</t>
        </is>
      </c>
      <c r="L117" s="128" t="n">
        <v>579.74</v>
      </c>
      <c r="M117" s="129" t="n"/>
      <c r="N117" s="128" t="n">
        <v>41312.56</v>
      </c>
    </row>
    <row r="118" ht="19.35" customHeight="1">
      <c r="A118" s="125" t="n"/>
      <c r="B118" s="132" t="n"/>
      <c r="C118" s="133" t="inlineStr">
        <is>
          <t>ВСЕГО по смете</t>
        </is>
      </c>
      <c r="L118" s="123" t="n">
        <v>3252.21</v>
      </c>
      <c r="M118" s="124" t="n"/>
      <c r="N118" s="123" t="n">
        <v>231753.4</v>
      </c>
    </row>
    <row r="119" ht="19.35" customHeight="1">
      <c r="A119" s="125" t="n"/>
      <c r="B119" s="130" t="n"/>
      <c r="C119" s="131" t="inlineStr">
        <is>
          <t>Всего прямые затраты</t>
        </is>
      </c>
      <c r="L119" s="128" t="n">
        <v>1414.01</v>
      </c>
      <c r="M119" s="129" t="n"/>
      <c r="N119" s="128" t="n">
        <v>100762.35</v>
      </c>
    </row>
    <row r="120" ht="19.35" customHeight="1">
      <c r="A120" s="125" t="n"/>
      <c r="B120" s="130" t="n"/>
      <c r="C120" s="131" t="inlineStr">
        <is>
          <t>в том числе</t>
        </is>
      </c>
      <c r="L120" s="128" t="n"/>
      <c r="M120" s="129" t="n"/>
      <c r="N120" s="128" t="n"/>
    </row>
    <row r="121" ht="19.35" customHeight="1">
      <c r="A121" s="125" t="n"/>
      <c r="B121" s="130" t="n"/>
      <c r="C121" s="131" t="inlineStr">
        <is>
          <t>- оплата труда рабочих (ОТ)</t>
        </is>
      </c>
      <c r="L121" s="128" t="n">
        <v>1414.01</v>
      </c>
      <c r="M121" s="129" t="n"/>
      <c r="N121" s="128" t="n">
        <v>100762.35</v>
      </c>
    </row>
    <row r="122" ht="19.35" customHeight="1">
      <c r="A122" s="125" t="n"/>
      <c r="B122" s="130" t="n"/>
      <c r="C122" s="131" t="inlineStr">
        <is>
          <t>- эксплуатация машин и механизмов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в т.ч. эксплуатация машин и механизмов без учета доплат к оплате труда машинистов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- в т.ч. оплата труда машинистов (ОТм)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30" t="n"/>
      <c r="C125" s="131" t="inlineStr">
        <is>
          <t>Всего ФОТ (справочно)</t>
        </is>
      </c>
      <c r="L125" s="128" t="n">
        <v>1414.01</v>
      </c>
      <c r="M125" s="129" t="n"/>
      <c r="N125" s="128" t="n">
        <v>100762.35</v>
      </c>
    </row>
    <row r="126" ht="19.35" customHeight="1">
      <c r="A126" s="125" t="n"/>
      <c r="B126" s="130" t="n"/>
      <c r="C126" s="131" t="inlineStr">
        <is>
          <t>Всего накладные расходы</t>
        </is>
      </c>
      <c r="L126" s="128" t="n">
        <v>1258.46</v>
      </c>
      <c r="M126" s="129" t="n"/>
      <c r="N126" s="128" t="n">
        <v>89678.49000000001</v>
      </c>
    </row>
    <row r="127" ht="19.35" customHeight="1">
      <c r="A127" s="125" t="n"/>
      <c r="B127" s="130" t="n"/>
      <c r="C127" s="131" t="inlineStr">
        <is>
          <t>Всего сметная прибыль</t>
        </is>
      </c>
      <c r="L127" s="128" t="n">
        <v>579.74</v>
      </c>
      <c r="M127" s="129" t="n"/>
      <c r="N127" s="128" t="n">
        <v>41312.56</v>
      </c>
    </row>
    <row r="128" ht="19.35" customHeight="1">
      <c r="A128" s="125" t="n"/>
      <c r="B128" s="130" t="n"/>
      <c r="C128" s="131" t="inlineStr">
        <is>
          <t>Справочно</t>
        </is>
      </c>
      <c r="L128" s="128" t="n"/>
      <c r="M128" s="129" t="n"/>
      <c r="N128" s="128" t="n"/>
    </row>
    <row r="129" ht="19.35" customHeight="1">
      <c r="A129" s="125" t="n"/>
      <c r="B129" s="126" t="n"/>
      <c r="C129" s="131" t="inlineStr">
        <is>
          <t>затраты труда рабочих</t>
        </is>
      </c>
      <c r="I129" s="135" t="n">
        <v>168.73728</v>
      </c>
      <c r="J129" s="136" t="n"/>
      <c r="K129" s="136" t="n"/>
      <c r="L129" s="129" t="n"/>
      <c r="M129" s="129" t="n"/>
      <c r="N129" s="129" t="n"/>
    </row>
    <row r="130" ht="19.35" customHeight="1">
      <c r="A130" s="125" t="n"/>
      <c r="B130" s="126" t="n"/>
      <c r="C130" s="131" t="inlineStr">
        <is>
          <t>затраты труда машинистов</t>
        </is>
      </c>
      <c r="I130" s="135" t="n">
        <v>0</v>
      </c>
      <c r="J130" s="136" t="n"/>
      <c r="K130" s="136" t="n"/>
      <c r="L130" s="129" t="n"/>
      <c r="M130" s="129" t="n"/>
      <c r="N130" s="129" t="n"/>
    </row>
    <row r="131" ht="19.35" customHeight="1">
      <c r="A131" s="125" t="n"/>
      <c r="B131" s="144" t="n"/>
      <c r="C131" s="144" t="n"/>
      <c r="D131" s="122" t="n"/>
      <c r="E131" s="122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5" t="inlineStr">
        <is>
          <t>Составил: ______________________________________/  Григорова И. А. /</t>
        </is>
      </c>
    </row>
    <row r="133" ht="19.35" customHeight="1">
      <c r="A133" s="145" t="n"/>
      <c r="B133" s="145" t="n"/>
      <c r="C133" s="146" t="inlineStr">
        <is>
          <t>должность, подпись (инициалы, фамилия)</t>
        </is>
      </c>
      <c r="G133" s="147" t="n"/>
      <c r="H133" s="147" t="n"/>
      <c r="I133" s="147" t="n"/>
      <c r="J133" s="145" t="n"/>
      <c r="K133" s="145" t="n"/>
      <c r="L133" s="145" t="n"/>
      <c r="M133" s="145" t="n"/>
      <c r="N133" s="145" t="n"/>
    </row>
    <row r="134" ht="19.35" customHeight="1">
      <c r="A134" s="145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6" t="inlineStr">
        <is>
          <t>должность, подпись (инициалы, фамилия)</t>
        </is>
      </c>
      <c r="G135" s="147" t="n"/>
      <c r="H135" s="147" t="n"/>
      <c r="I135" s="147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7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02-31-15</t>
        </is>
      </c>
    </row>
    <row r="25" ht="19.35" customHeight="1">
      <c r="A25" s="56" t="inlineStr">
        <is>
          <t>31 ВЛ 220 Белогорск-т - Завитая с отпайкой на ПС Хвойная. Октябрьский р-он Королинский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1107.72</v>
      </c>
      <c r="M31" s="65" t="n">
        <v>15.54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3056.98</v>
      </c>
      <c r="E32" s="72" t="inlineStr">
        <is>
          <t>(</t>
        </is>
      </c>
      <c r="F32" s="71" t="n">
        <v>52.58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1839.69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177.56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3056.98</v>
      </c>
      <c r="E34" s="72" t="inlineStr">
        <is>
          <t>(</t>
        </is>
      </c>
      <c r="F34" s="78" t="n">
        <v>52.58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271</v>
      </c>
      <c r="H44" s="95" t="n">
        <v>1</v>
      </c>
      <c r="I44" s="95" t="n">
        <v>271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12289.31</v>
      </c>
      <c r="M45" s="101" t="n">
        <v>71.26000000000001</v>
      </c>
      <c r="N45" s="103" t="n">
        <v>875736.23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8" t="n">
        <v>1440.636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12289.31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12289.31</v>
      </c>
      <c r="M48" s="100" t="n"/>
      <c r="N48" s="103" t="n">
        <v>875736.23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10937.49</v>
      </c>
      <c r="M49" s="100" t="n"/>
      <c r="N49" s="113" t="n">
        <v>779405.24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5038.62</v>
      </c>
      <c r="M50" s="100" t="n"/>
      <c r="N50" s="103" t="n">
        <v>359051.85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28265.42</v>
      </c>
      <c r="M51" s="114" t="n"/>
      <c r="N51" s="94" t="n"/>
    </row>
    <row r="52" ht="19.35" customHeight="1">
      <c r="A52" s="90" t="inlineStr">
        <is>
          <t>Пролет 200-267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6.49</v>
      </c>
      <c r="H53" s="95" t="n">
        <v>1</v>
      </c>
      <c r="I53" s="116" t="n">
        <v>6.49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381.38</v>
      </c>
      <c r="M54" s="101" t="n">
        <v>71.26000000000001</v>
      </c>
      <c r="N54" s="103" t="n">
        <v>27177.14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40.57548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381.38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381.38</v>
      </c>
      <c r="M57" s="100" t="n"/>
      <c r="N57" s="103" t="n">
        <v>27177.14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339.43</v>
      </c>
      <c r="M58" s="100" t="n"/>
      <c r="N58" s="113" t="n">
        <v>24187.65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156.37</v>
      </c>
      <c r="M59" s="100" t="n"/>
      <c r="N59" s="103" t="n">
        <v>11142.63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877.1799999999999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3.45</v>
      </c>
      <c r="H61" s="95" t="n">
        <v>1</v>
      </c>
      <c r="I61" s="116" t="n">
        <v>3.45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393.05</v>
      </c>
      <c r="M62" s="101" t="n">
        <v>71.26000000000001</v>
      </c>
      <c r="N62" s="103" t="n">
        <v>28008.74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4" t="n">
        <v>41.814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393.05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393.05</v>
      </c>
      <c r="M65" s="100" t="n"/>
      <c r="N65" s="103" t="n">
        <v>28008.74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349.81</v>
      </c>
      <c r="M66" s="100" t="n"/>
      <c r="N66" s="113" t="n">
        <v>24927.78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161.15</v>
      </c>
      <c r="M67" s="100" t="n"/>
      <c r="N67" s="103" t="n">
        <v>11483.58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904.01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0.43</v>
      </c>
      <c r="H69" s="95" t="n">
        <v>1</v>
      </c>
      <c r="I69" s="116" t="n">
        <v>0.43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65</v>
      </c>
      <c r="M70" s="101" t="n">
        <v>71.26000000000001</v>
      </c>
      <c r="N70" s="103" t="n">
        <v>4631.9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6.9144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65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65</v>
      </c>
      <c r="M73" s="100" t="n"/>
      <c r="N73" s="103" t="n">
        <v>4631.9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57.85</v>
      </c>
      <c r="M74" s="100" t="n"/>
      <c r="N74" s="113" t="n">
        <v>4122.39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26.65</v>
      </c>
      <c r="M75" s="100" t="n"/>
      <c r="N75" s="103" t="n">
        <v>1899.08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149.5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6.49</v>
      </c>
      <c r="H77" s="95" t="n">
        <v>1</v>
      </c>
      <c r="I77" s="116" t="n">
        <v>6.49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899.05</v>
      </c>
      <c r="M78" s="101" t="n">
        <v>71.26000000000001</v>
      </c>
      <c r="N78" s="103" t="n">
        <v>64066.3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5104.49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892.66</v>
      </c>
      <c r="M80" s="101" t="n">
        <v>71.26000000000001</v>
      </c>
      <c r="N80" s="103" t="n">
        <v>63610.95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7" t="n">
        <v>115.2624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5" t="n">
        <v>66.12012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6003.54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3" t="n">
        <v>1791.71</v>
      </c>
      <c r="M84" s="100" t="n"/>
      <c r="N84" s="103" t="n">
        <v>127677.25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3" t="n">
        <v>1594.62</v>
      </c>
      <c r="M85" s="100" t="n"/>
      <c r="N85" s="113" t="n">
        <v>113632.75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734.6</v>
      </c>
      <c r="M86" s="100" t="n"/>
      <c r="N86" s="103" t="n">
        <v>52347.67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8332.76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6.49</v>
      </c>
      <c r="H88" s="95" t="n">
        <v>1</v>
      </c>
      <c r="I88" s="116" t="n">
        <v>6.49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225.38</v>
      </c>
      <c r="M89" s="101" t="n">
        <v>71.26000000000001</v>
      </c>
      <c r="N89" s="103" t="n">
        <v>16060.58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3" t="n">
        <v>1274.58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222.89</v>
      </c>
      <c r="M91" s="101" t="n">
        <v>71.26000000000001</v>
      </c>
      <c r="N91" s="103" t="n">
        <v>15883.14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5" t="n">
        <v>28.89348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5" t="n">
        <v>16.51056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3" t="n">
        <v>1499.96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448.27</v>
      </c>
      <c r="M95" s="100" t="n"/>
      <c r="N95" s="103" t="n">
        <v>31943.72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398.96</v>
      </c>
      <c r="M96" s="100" t="n"/>
      <c r="N96" s="113" t="n">
        <v>28429.91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183.79</v>
      </c>
      <c r="M97" s="100" t="n"/>
      <c r="N97" s="103" t="n">
        <v>13096.93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5" t="n">
        <v>2082.71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3.45</v>
      </c>
      <c r="H99" s="95" t="n">
        <v>1</v>
      </c>
      <c r="I99" s="116" t="n">
        <v>3.45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833.13</v>
      </c>
      <c r="M100" s="101" t="n">
        <v>71.26000000000001</v>
      </c>
      <c r="N100" s="103" t="n">
        <v>59368.84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4730.2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827.17</v>
      </c>
      <c r="M102" s="101" t="n">
        <v>71.26000000000001</v>
      </c>
      <c r="N102" s="103" t="n">
        <v>58944.13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4" t="n">
        <v>106.812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4" t="n">
        <v>61.272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5563.33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3" t="n">
        <v>1660.3</v>
      </c>
      <c r="M106" s="100" t="n"/>
      <c r="N106" s="103" t="n">
        <v>118312.97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3" t="n">
        <v>1477.67</v>
      </c>
      <c r="M107" s="100" t="n"/>
      <c r="N107" s="113" t="n">
        <v>105298.54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680.72</v>
      </c>
      <c r="M108" s="100" t="n"/>
      <c r="N108" s="103" t="n">
        <v>48508.32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7721.72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3.45</v>
      </c>
      <c r="H110" s="95" t="n">
        <v>1</v>
      </c>
      <c r="I110" s="116" t="n">
        <v>3.45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241.53</v>
      </c>
      <c r="M111" s="101" t="n">
        <v>71.26000000000001</v>
      </c>
      <c r="N111" s="103" t="n">
        <v>17211.43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3" t="n">
        <v>1367.94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239.21</v>
      </c>
      <c r="M113" s="101" t="n">
        <v>71.26000000000001</v>
      </c>
      <c r="N113" s="103" t="n">
        <v>17046.1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7" t="n">
        <v>30.9672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7" t="n">
        <v>17.7192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3" t="n">
        <v>1609.47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480.74</v>
      </c>
      <c r="M117" s="100" t="n"/>
      <c r="N117" s="103" t="n">
        <v>34257.53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427.86</v>
      </c>
      <c r="M118" s="100" t="n"/>
      <c r="N118" s="113" t="n">
        <v>30489.2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197.1</v>
      </c>
      <c r="M119" s="100" t="n"/>
      <c r="N119" s="103" t="n">
        <v>14045.59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5" t="n">
        <v>2234.43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0.43</v>
      </c>
      <c r="H121" s="95" t="n">
        <v>1</v>
      </c>
      <c r="I121" s="116" t="n">
        <v>0.43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168.64</v>
      </c>
      <c r="M122" s="101" t="n">
        <v>71.26000000000001</v>
      </c>
      <c r="N122" s="103" t="n">
        <v>12017.29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1" t="n">
        <v>956.04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167.18</v>
      </c>
      <c r="M124" s="101" t="n">
        <v>71.26000000000001</v>
      </c>
      <c r="N124" s="103" t="n">
        <v>11913.25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21.6204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0" t="n">
        <v>24</v>
      </c>
      <c r="H126" s="273" t="n">
        <v>1.2</v>
      </c>
      <c r="I126" s="274" t="n">
        <v>12.384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1124.68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335.82</v>
      </c>
      <c r="M128" s="100" t="n"/>
      <c r="N128" s="103" t="n">
        <v>23930.54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298.88</v>
      </c>
      <c r="M129" s="100" t="n"/>
      <c r="N129" s="113" t="n">
        <v>21298.18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137.69</v>
      </c>
      <c r="M130" s="100" t="n"/>
      <c r="N130" s="103" t="n">
        <v>9811.52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1561.25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0.43</v>
      </c>
      <c r="H132" s="95" t="n">
        <v>1</v>
      </c>
      <c r="I132" s="116" t="n">
        <v>0.43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48.3</v>
      </c>
      <c r="M133" s="101" t="n">
        <v>71.26000000000001</v>
      </c>
      <c r="N133" s="103" t="n">
        <v>3441.86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274.07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47.93</v>
      </c>
      <c r="M135" s="101" t="n">
        <v>71.26000000000001</v>
      </c>
      <c r="N135" s="103" t="n">
        <v>3415.49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0" t="n">
        <v>12</v>
      </c>
      <c r="H136" s="273" t="n">
        <v>1.2</v>
      </c>
      <c r="I136" s="274" t="n">
        <v>6.192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3.55008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322.37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96.23</v>
      </c>
      <c r="M139" s="100" t="n"/>
      <c r="N139" s="103" t="n">
        <v>6857.35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85.64</v>
      </c>
      <c r="M140" s="100" t="n"/>
      <c r="N140" s="113" t="n">
        <v>6103.04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39.45</v>
      </c>
      <c r="M141" s="100" t="n"/>
      <c r="N141" s="103" t="n">
        <v>2811.51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447.46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52576.44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29252.09</v>
      </c>
      <c r="M144" s="129" t="n"/>
      <c r="N144" s="128" t="n">
        <v>1394888.66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15544.77</v>
      </c>
      <c r="M146" s="129" t="n"/>
      <c r="N146" s="128" t="n">
        <v>1107720.31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13707.32</v>
      </c>
      <c r="M147" s="129" t="n"/>
      <c r="N147" s="128" t="n">
        <v>287168.35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13707.32</v>
      </c>
      <c r="M149" s="129" t="n"/>
      <c r="N149" s="128" t="n">
        <v>287168.35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2397.04</v>
      </c>
      <c r="M151" s="129" t="n"/>
      <c r="N151" s="128" t="n">
        <v>170813.06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17941.81</v>
      </c>
      <c r="M152" s="129" t="n"/>
      <c r="N152" s="128" t="n">
        <v>1278533.37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15968.21</v>
      </c>
      <c r="M153" s="129" t="n"/>
      <c r="N153" s="128" t="n">
        <v>1137894.68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7356.14</v>
      </c>
      <c r="M154" s="129" t="n"/>
      <c r="N154" s="128" t="n">
        <v>524198.68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52576.44</v>
      </c>
      <c r="M155" s="134" t="n"/>
      <c r="N155" s="123" t="n">
        <v>3056982.02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1839.68736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177.55596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52576.44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52576.44</v>
      </c>
      <c r="M161" s="129" t="n"/>
      <c r="N161" s="128" t="n">
        <v>3056982.02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29252.09</v>
      </c>
      <c r="M163" s="129" t="n"/>
      <c r="N163" s="128" t="n">
        <v>1394888.66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15544.77</v>
      </c>
      <c r="M165" s="129" t="n"/>
      <c r="N165" s="128" t="n">
        <v>1107720.31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13707.32</v>
      </c>
      <c r="M166" s="129" t="n"/>
      <c r="N166" s="128" t="n">
        <v>287168.35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13707.32</v>
      </c>
      <c r="M167" s="129" t="n"/>
      <c r="N167" s="128" t="n">
        <v>287168.35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2397.04</v>
      </c>
      <c r="M168" s="129" t="n"/>
      <c r="N168" s="128" t="n">
        <v>170813.06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17941.81</v>
      </c>
      <c r="M169" s="129" t="n"/>
      <c r="N169" s="128" t="n">
        <v>1278533.37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15968.21</v>
      </c>
      <c r="M170" s="129" t="n"/>
      <c r="N170" s="128" t="n">
        <v>1137894.68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7356.14</v>
      </c>
      <c r="M171" s="129" t="n"/>
      <c r="N171" s="128" t="n">
        <v>524198.68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52576.44</v>
      </c>
      <c r="M172" s="124" t="n"/>
      <c r="N172" s="123" t="n">
        <v>3056982.02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29252.09</v>
      </c>
      <c r="M173" s="129" t="n"/>
      <c r="N173" s="128" t="n">
        <v>1394888.66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15544.77</v>
      </c>
      <c r="M175" s="129" t="n"/>
      <c r="N175" s="128" t="n">
        <v>1107720.31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13707.32</v>
      </c>
      <c r="M176" s="129" t="n"/>
      <c r="N176" s="128" t="n">
        <v>287168.35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13707.32</v>
      </c>
      <c r="M177" s="129" t="n"/>
      <c r="N177" s="128" t="n">
        <v>287168.35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2397.04</v>
      </c>
      <c r="M178" s="129" t="n"/>
      <c r="N178" s="128" t="n">
        <v>170813.06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17941.81</v>
      </c>
      <c r="M179" s="129" t="n"/>
      <c r="N179" s="128" t="n">
        <v>1278533.37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15968.21</v>
      </c>
      <c r="M180" s="129" t="n"/>
      <c r="N180" s="128" t="n">
        <v>1137894.68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7356.14</v>
      </c>
      <c r="M181" s="129" t="n"/>
      <c r="N181" s="128" t="n">
        <v>524198.68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1839.68736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177.55596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8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02-31-16</t>
        </is>
      </c>
    </row>
    <row r="25" ht="19.35" customHeight="1">
      <c r="A25" s="56" t="inlineStr">
        <is>
          <t>31 ВЛ 220 Белогорск-т - Завитая с отпайкой на ПС Хвойная. Октябрьский р-он Королинский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138.15</v>
      </c>
      <c r="M31" s="65" t="n">
        <v>1.94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317.75</v>
      </c>
      <c r="E32" s="72" t="inlineStr">
        <is>
          <t>(</t>
        </is>
      </c>
      <c r="F32" s="71" t="n">
        <v>4.46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231.35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317.75</v>
      </c>
      <c r="E34" s="72" t="inlineStr">
        <is>
          <t>(</t>
        </is>
      </c>
      <c r="F34" s="78" t="n">
        <v>4.46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200-267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6.49</v>
      </c>
      <c r="H44" s="95" t="n">
        <v>1</v>
      </c>
      <c r="I44" s="116" t="n">
        <v>6.49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699.61</v>
      </c>
      <c r="M46" s="101" t="n">
        <v>71.26000000000001</v>
      </c>
      <c r="N46" s="103" t="n">
        <v>49854.21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5" t="n">
        <v>83.48736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699.61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699.61</v>
      </c>
      <c r="M49" s="100" t="n"/>
      <c r="N49" s="103" t="n">
        <v>49854.21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622.65</v>
      </c>
      <c r="M50" s="100" t="n"/>
      <c r="N50" s="113" t="n">
        <v>44370.25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286.84</v>
      </c>
      <c r="M51" s="100" t="n"/>
      <c r="N51" s="103" t="n">
        <v>20440.23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1609.1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3.45</v>
      </c>
      <c r="H53" s="95" t="n">
        <v>1</v>
      </c>
      <c r="I53" s="116" t="n">
        <v>3.45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1071.33</v>
      </c>
      <c r="M55" s="101" t="n">
        <v>71.26000000000001</v>
      </c>
      <c r="N55" s="103" t="n">
        <v>76342.98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7" t="n">
        <v>127.8432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1071.33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3" t="n">
        <v>1071.33</v>
      </c>
      <c r="M58" s="100" t="n"/>
      <c r="N58" s="103" t="n">
        <v>76342.98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953.48</v>
      </c>
      <c r="M59" s="100" t="n"/>
      <c r="N59" s="113" t="n">
        <v>67945.25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439.25</v>
      </c>
      <c r="M60" s="100" t="n"/>
      <c r="N60" s="103" t="n">
        <v>31300.62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2464.06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0.43</v>
      </c>
      <c r="H62" s="95" t="n">
        <v>1</v>
      </c>
      <c r="I62" s="116" t="n">
        <v>0.43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167.77</v>
      </c>
      <c r="M64" s="101" t="n">
        <v>71.26000000000001</v>
      </c>
      <c r="N64" s="103" t="n">
        <v>11955.29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7" t="n">
        <v>20.0208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167.77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167.77</v>
      </c>
      <c r="M67" s="100" t="n"/>
      <c r="N67" s="103" t="n">
        <v>11955.29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149.32</v>
      </c>
      <c r="M68" s="100" t="n"/>
      <c r="N68" s="113" t="n">
        <v>10640.21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68.79000000000001</v>
      </c>
      <c r="M69" s="100" t="n"/>
      <c r="N69" s="103" t="n">
        <v>4901.67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385.88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4459.04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1938.71</v>
      </c>
      <c r="M72" s="129" t="n"/>
      <c r="N72" s="128" t="n">
        <v>138152.48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1938.71</v>
      </c>
      <c r="M74" s="129" t="n"/>
      <c r="N74" s="128" t="n">
        <v>138152.48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1938.71</v>
      </c>
      <c r="M80" s="129" t="n"/>
      <c r="N80" s="128" t="n">
        <v>138152.48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1725.45</v>
      </c>
      <c r="M81" s="129" t="n"/>
      <c r="N81" s="128" t="n">
        <v>122955.71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794.88</v>
      </c>
      <c r="M82" s="129" t="n"/>
      <c r="N82" s="128" t="n">
        <v>56642.52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4459.04</v>
      </c>
      <c r="M83" s="134" t="n"/>
      <c r="N83" s="123" t="n">
        <v>317750.71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231.35136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4459.04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4459.04</v>
      </c>
      <c r="M89" s="129" t="n"/>
      <c r="N89" s="128" t="n">
        <v>317750.71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1938.71</v>
      </c>
      <c r="M91" s="129" t="n"/>
      <c r="N91" s="128" t="n">
        <v>138152.48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1938.71</v>
      </c>
      <c r="M93" s="129" t="n"/>
      <c r="N93" s="128" t="n">
        <v>138152.48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1938.71</v>
      </c>
      <c r="M97" s="129" t="n"/>
      <c r="N97" s="128" t="n">
        <v>138152.48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1725.45</v>
      </c>
      <c r="M98" s="129" t="n"/>
      <c r="N98" s="128" t="n">
        <v>122955.71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794.88</v>
      </c>
      <c r="M99" s="129" t="n"/>
      <c r="N99" s="128" t="n">
        <v>56642.52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4459.04</v>
      </c>
      <c r="M100" s="124" t="n"/>
      <c r="N100" s="123" t="n">
        <v>317750.71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1938.71</v>
      </c>
      <c r="M101" s="129" t="n"/>
      <c r="N101" s="128" t="n">
        <v>138152.48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1938.71</v>
      </c>
      <c r="M103" s="129" t="n"/>
      <c r="N103" s="128" t="n">
        <v>138152.48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1938.71</v>
      </c>
      <c r="M107" s="129" t="n"/>
      <c r="N107" s="128" t="n">
        <v>138152.48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1725.45</v>
      </c>
      <c r="M108" s="129" t="n"/>
      <c r="N108" s="128" t="n">
        <v>122955.71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794.88</v>
      </c>
      <c r="M109" s="129" t="n"/>
      <c r="N109" s="128" t="n">
        <v>56642.52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231.35136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19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02-31-17</t>
        </is>
      </c>
    </row>
    <row r="25" ht="19.35" customHeight="1">
      <c r="A25" s="56" t="inlineStr">
        <is>
          <t>31 ВЛ 220 Белогорск-т - Завитая с отпайкой на ПС Хвойная.  Ромненский р-он Поздеевский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1060.86</v>
      </c>
      <c r="M31" s="65" t="n">
        <v>14.89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2890.02</v>
      </c>
      <c r="E32" s="72" t="inlineStr">
        <is>
          <t>(</t>
        </is>
      </c>
      <c r="F32" s="71" t="n">
        <v>49.11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1760.65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156.92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2890.02</v>
      </c>
      <c r="E34" s="72" t="inlineStr">
        <is>
          <t>(</t>
        </is>
      </c>
      <c r="F34" s="78" t="n">
        <v>49.11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265</v>
      </c>
      <c r="H44" s="95" t="n">
        <v>1</v>
      </c>
      <c r="I44" s="95" t="n">
        <v>265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12017.22</v>
      </c>
      <c r="M45" s="101" t="n">
        <v>71.26000000000001</v>
      </c>
      <c r="N45" s="103" t="n">
        <v>856347.1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103" t="n">
        <v>1408.74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12017.22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12017.22</v>
      </c>
      <c r="M48" s="100" t="n"/>
      <c r="N48" s="103" t="n">
        <v>856347.1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10695.33</v>
      </c>
      <c r="M49" s="100" t="n"/>
      <c r="N49" s="113" t="n">
        <v>762148.92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4927.06</v>
      </c>
      <c r="M50" s="100" t="n"/>
      <c r="N50" s="103" t="n">
        <v>351102.31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27639.61</v>
      </c>
      <c r="M51" s="114" t="n"/>
      <c r="N51" s="94" t="n"/>
    </row>
    <row r="52" ht="19.35" customHeight="1">
      <c r="A52" s="90" t="inlineStr">
        <is>
          <t>Пролет 267-329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5.38</v>
      </c>
      <c r="H53" s="95" t="n">
        <v>1</v>
      </c>
      <c r="I53" s="116" t="n">
        <v>5.38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316.15</v>
      </c>
      <c r="M54" s="101" t="n">
        <v>71.26000000000001</v>
      </c>
      <c r="N54" s="103" t="n">
        <v>22528.85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33.63576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316.15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316.15</v>
      </c>
      <c r="M57" s="100" t="n"/>
      <c r="N57" s="103" t="n">
        <v>22528.85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281.37</v>
      </c>
      <c r="M58" s="100" t="n"/>
      <c r="N58" s="113" t="n">
        <v>20050.68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129.62</v>
      </c>
      <c r="M59" s="100" t="n"/>
      <c r="N59" s="103" t="n">
        <v>9236.83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727.14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2.81</v>
      </c>
      <c r="H61" s="95" t="n">
        <v>1</v>
      </c>
      <c r="I61" s="116" t="n">
        <v>2.81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320.14</v>
      </c>
      <c r="M62" s="101" t="n">
        <v>71.26000000000001</v>
      </c>
      <c r="N62" s="103" t="n">
        <v>22813.18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34.0572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320.14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320.14</v>
      </c>
      <c r="M65" s="100" t="n"/>
      <c r="N65" s="103" t="n">
        <v>22813.18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284.92</v>
      </c>
      <c r="M66" s="100" t="n"/>
      <c r="N66" s="113" t="n">
        <v>20303.73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131.26</v>
      </c>
      <c r="M67" s="100" t="n"/>
      <c r="N67" s="103" t="n">
        <v>9353.4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736.3200000000001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0.65</v>
      </c>
      <c r="H69" s="95" t="n">
        <v>1</v>
      </c>
      <c r="I69" s="116" t="n">
        <v>0.65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98.25</v>
      </c>
      <c r="M70" s="101" t="n">
        <v>71.26000000000001</v>
      </c>
      <c r="N70" s="103" t="n">
        <v>7001.3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4" t="n">
        <v>10.452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98.25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98.25</v>
      </c>
      <c r="M73" s="100" t="n"/>
      <c r="N73" s="103" t="n">
        <v>7001.3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87.44</v>
      </c>
      <c r="M74" s="100" t="n"/>
      <c r="N74" s="113" t="n">
        <v>6231.16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40.28</v>
      </c>
      <c r="M75" s="100" t="n"/>
      <c r="N75" s="103" t="n">
        <v>2870.53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225.97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5.38</v>
      </c>
      <c r="H77" s="95" t="n">
        <v>1</v>
      </c>
      <c r="I77" s="116" t="n">
        <v>5.38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745.28</v>
      </c>
      <c r="M78" s="101" t="n">
        <v>71.26000000000001</v>
      </c>
      <c r="N78" s="103" t="n">
        <v>53108.65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4231.46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739.99</v>
      </c>
      <c r="M80" s="101" t="n">
        <v>71.26000000000001</v>
      </c>
      <c r="N80" s="103" t="n">
        <v>52731.69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7" t="n">
        <v>95.5488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5" t="n">
        <v>54.81144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4976.74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3" t="n">
        <v>1485.27</v>
      </c>
      <c r="M84" s="100" t="n"/>
      <c r="N84" s="103" t="n">
        <v>105840.34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3" t="n">
        <v>1321.89</v>
      </c>
      <c r="M85" s="100" t="n"/>
      <c r="N85" s="113" t="n">
        <v>94197.89999999999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608.96</v>
      </c>
      <c r="M86" s="100" t="n"/>
      <c r="N86" s="103" t="n">
        <v>43394.54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6907.59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5.38</v>
      </c>
      <c r="H88" s="95" t="n">
        <v>1</v>
      </c>
      <c r="I88" s="116" t="n">
        <v>5.38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186.84</v>
      </c>
      <c r="M89" s="101" t="n">
        <v>71.26000000000001</v>
      </c>
      <c r="N89" s="103" t="n">
        <v>13314.22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3" t="n">
        <v>1056.59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184.77</v>
      </c>
      <c r="M91" s="101" t="n">
        <v>71.26000000000001</v>
      </c>
      <c r="N91" s="103" t="n">
        <v>13166.71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5" t="n">
        <v>23.95176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5" t="n">
        <v>13.68672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3" t="n">
        <v>1243.43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371.61</v>
      </c>
      <c r="M95" s="100" t="n"/>
      <c r="N95" s="103" t="n">
        <v>26480.93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330.73</v>
      </c>
      <c r="M96" s="100" t="n"/>
      <c r="N96" s="113" t="n">
        <v>23568.03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152.36</v>
      </c>
      <c r="M97" s="100" t="n"/>
      <c r="N97" s="103" t="n">
        <v>10857.18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5" t="n">
        <v>1726.52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2.81</v>
      </c>
      <c r="H99" s="95" t="n">
        <v>1</v>
      </c>
      <c r="I99" s="116" t="n">
        <v>2.81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678.58</v>
      </c>
      <c r="M100" s="101" t="n">
        <v>71.26000000000001</v>
      </c>
      <c r="N100" s="103" t="n">
        <v>48355.61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3852.71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673.73</v>
      </c>
      <c r="M102" s="101" t="n">
        <v>71.26000000000001</v>
      </c>
      <c r="N102" s="103" t="n">
        <v>48010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7" t="n">
        <v>86.99760000000001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7" t="n">
        <v>49.9056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4531.29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3" t="n">
        <v>1352.31</v>
      </c>
      <c r="M106" s="100" t="n"/>
      <c r="N106" s="103" t="n">
        <v>96365.61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3" t="n">
        <v>1203.56</v>
      </c>
      <c r="M107" s="100" t="n"/>
      <c r="N107" s="113" t="n">
        <v>85765.39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554.45</v>
      </c>
      <c r="M108" s="100" t="n"/>
      <c r="N108" s="103" t="n">
        <v>39509.9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6289.3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2.81</v>
      </c>
      <c r="H110" s="95" t="n">
        <v>1</v>
      </c>
      <c r="I110" s="116" t="n">
        <v>2.81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196.72</v>
      </c>
      <c r="M111" s="101" t="n">
        <v>71.26000000000001</v>
      </c>
      <c r="N111" s="103" t="n">
        <v>14018.27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3" t="n">
        <v>1114.18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194.83</v>
      </c>
      <c r="M113" s="101" t="n">
        <v>71.26000000000001</v>
      </c>
      <c r="N113" s="103" t="n">
        <v>13883.59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5" t="n">
        <v>25.22256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5" t="n">
        <v>14.43216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3" t="n">
        <v>1310.9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391.55</v>
      </c>
      <c r="M117" s="100" t="n"/>
      <c r="N117" s="103" t="n">
        <v>27901.86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348.48</v>
      </c>
      <c r="M118" s="100" t="n"/>
      <c r="N118" s="113" t="n">
        <v>24832.66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160.54</v>
      </c>
      <c r="M119" s="100" t="n"/>
      <c r="N119" s="103" t="n">
        <v>11439.76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5" t="n">
        <v>1819.92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0.65</v>
      </c>
      <c r="H121" s="95" t="n">
        <v>1</v>
      </c>
      <c r="I121" s="116" t="n">
        <v>0.65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254.92</v>
      </c>
      <c r="M122" s="101" t="n">
        <v>71.26000000000001</v>
      </c>
      <c r="N122" s="103" t="n">
        <v>18165.6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3" t="n">
        <v>1445.18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252.72</v>
      </c>
      <c r="M124" s="101" t="n">
        <v>71.26000000000001</v>
      </c>
      <c r="N124" s="103" t="n">
        <v>18008.83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4" t="n">
        <v>32.682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0" t="n">
        <v>24</v>
      </c>
      <c r="H126" s="273" t="n">
        <v>1.2</v>
      </c>
      <c r="I126" s="101" t="n">
        <v>18.72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1700.1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507.64</v>
      </c>
      <c r="M128" s="100" t="n"/>
      <c r="N128" s="103" t="n">
        <v>36174.43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451.8</v>
      </c>
      <c r="M129" s="100" t="n"/>
      <c r="N129" s="113" t="n">
        <v>32195.24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208.13</v>
      </c>
      <c r="M130" s="100" t="n"/>
      <c r="N130" s="103" t="n">
        <v>14831.52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2360.03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0.65</v>
      </c>
      <c r="H132" s="95" t="n">
        <v>1</v>
      </c>
      <c r="I132" s="116" t="n">
        <v>0.65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73.01000000000001</v>
      </c>
      <c r="M133" s="101" t="n">
        <v>71.26000000000001</v>
      </c>
      <c r="N133" s="103" t="n">
        <v>5202.69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414.29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72.45</v>
      </c>
      <c r="M135" s="101" t="n">
        <v>71.26000000000001</v>
      </c>
      <c r="N135" s="103" t="n">
        <v>5162.79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0" t="n">
        <v>12</v>
      </c>
      <c r="H136" s="273" t="n">
        <v>1.2</v>
      </c>
      <c r="I136" s="101" t="n">
        <v>9.359999999999999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7" t="n">
        <v>5.3664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487.3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145.46</v>
      </c>
      <c r="M139" s="100" t="n"/>
      <c r="N139" s="103" t="n">
        <v>10365.48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129.46</v>
      </c>
      <c r="M140" s="100" t="n"/>
      <c r="N140" s="113" t="n">
        <v>9225.280000000001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59.64</v>
      </c>
      <c r="M141" s="100" t="n"/>
      <c r="N141" s="103" t="n">
        <v>4249.85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676.4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49108.8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27001.52</v>
      </c>
      <c r="M144" s="129" t="n"/>
      <c r="N144" s="128" t="n">
        <v>1314652.36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14887.11</v>
      </c>
      <c r="M146" s="129" t="n"/>
      <c r="N146" s="128" t="n">
        <v>1060855.47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12114.41</v>
      </c>
      <c r="M147" s="129" t="n"/>
      <c r="N147" s="128" t="n">
        <v>253796.89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12114.41</v>
      </c>
      <c r="M149" s="129" t="n"/>
      <c r="N149" s="128" t="n">
        <v>253796.89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2118.49</v>
      </c>
      <c r="M151" s="129" t="n"/>
      <c r="N151" s="128" t="n">
        <v>150963.61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17005.6</v>
      </c>
      <c r="M152" s="129" t="n"/>
      <c r="N152" s="128" t="n">
        <v>1211819.08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15134.98</v>
      </c>
      <c r="M153" s="129" t="n"/>
      <c r="N153" s="128" t="n">
        <v>1078518.99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6972.3</v>
      </c>
      <c r="M154" s="129" t="n"/>
      <c r="N154" s="128" t="n">
        <v>496845.82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49108.8</v>
      </c>
      <c r="M155" s="134" t="n"/>
      <c r="N155" s="123" t="n">
        <v>2890017.17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1760.64768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156.92232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49108.8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49108.8</v>
      </c>
      <c r="M161" s="129" t="n"/>
      <c r="N161" s="128" t="n">
        <v>2890017.17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27001.52</v>
      </c>
      <c r="M163" s="129" t="n"/>
      <c r="N163" s="128" t="n">
        <v>1314652.36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14887.11</v>
      </c>
      <c r="M165" s="129" t="n"/>
      <c r="N165" s="128" t="n">
        <v>1060855.47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12114.41</v>
      </c>
      <c r="M166" s="129" t="n"/>
      <c r="N166" s="128" t="n">
        <v>253796.89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12114.41</v>
      </c>
      <c r="M167" s="129" t="n"/>
      <c r="N167" s="128" t="n">
        <v>253796.89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2118.49</v>
      </c>
      <c r="M168" s="129" t="n"/>
      <c r="N168" s="128" t="n">
        <v>150963.61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17005.6</v>
      </c>
      <c r="M169" s="129" t="n"/>
      <c r="N169" s="128" t="n">
        <v>1211819.08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15134.98</v>
      </c>
      <c r="M170" s="129" t="n"/>
      <c r="N170" s="128" t="n">
        <v>1078518.99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6972.3</v>
      </c>
      <c r="M171" s="129" t="n"/>
      <c r="N171" s="128" t="n">
        <v>496845.82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49108.8</v>
      </c>
      <c r="M172" s="124" t="n"/>
      <c r="N172" s="123" t="n">
        <v>2890017.17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27001.52</v>
      </c>
      <c r="M173" s="129" t="n"/>
      <c r="N173" s="128" t="n">
        <v>1314652.36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14887.11</v>
      </c>
      <c r="M175" s="129" t="n"/>
      <c r="N175" s="128" t="n">
        <v>1060855.47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12114.41</v>
      </c>
      <c r="M176" s="129" t="n"/>
      <c r="N176" s="128" t="n">
        <v>253796.89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12114.41</v>
      </c>
      <c r="M177" s="129" t="n"/>
      <c r="N177" s="128" t="n">
        <v>253796.89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2118.49</v>
      </c>
      <c r="M178" s="129" t="n"/>
      <c r="N178" s="128" t="n">
        <v>150963.61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17005.6</v>
      </c>
      <c r="M179" s="129" t="n"/>
      <c r="N179" s="128" t="n">
        <v>1211819.08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15134.98</v>
      </c>
      <c r="M180" s="129" t="n"/>
      <c r="N180" s="128" t="n">
        <v>1078518.99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6972.3</v>
      </c>
      <c r="M181" s="129" t="n"/>
      <c r="N181" s="128" t="n">
        <v>496845.82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1760.64768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156.92232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0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02-31-18</t>
        </is>
      </c>
    </row>
    <row r="25" ht="19.35" customHeight="1">
      <c r="A25" s="56" t="inlineStr">
        <is>
          <t>31 ВЛ 220 Белогорск-т - Завитая с отпайкой на ПС Хвойная.  Ромненский р-он Поздеевский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121.58</v>
      </c>
      <c r="M31" s="65" t="n">
        <v>1.71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279.64</v>
      </c>
      <c r="E32" s="72" t="inlineStr">
        <is>
          <t>(</t>
        </is>
      </c>
      <c r="F32" s="71" t="n">
        <v>3.92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203.6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279.64</v>
      </c>
      <c r="E34" s="72" t="inlineStr">
        <is>
          <t>(</t>
        </is>
      </c>
      <c r="F34" s="78" t="n">
        <v>3.92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267-329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5.38</v>
      </c>
      <c r="H44" s="95" t="n">
        <v>1</v>
      </c>
      <c r="I44" s="116" t="n">
        <v>5.38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579.96</v>
      </c>
      <c r="M46" s="101" t="n">
        <v>71.26000000000001</v>
      </c>
      <c r="N46" s="103" t="n">
        <v>41327.95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5" t="n">
        <v>69.20832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579.96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579.96</v>
      </c>
      <c r="M49" s="100" t="n"/>
      <c r="N49" s="103" t="n">
        <v>41327.95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516.16</v>
      </c>
      <c r="M50" s="100" t="n"/>
      <c r="N50" s="113" t="n">
        <v>36781.88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237.78</v>
      </c>
      <c r="M51" s="100" t="n"/>
      <c r="N51" s="103" t="n">
        <v>16944.46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1333.9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2.81</v>
      </c>
      <c r="H53" s="95" t="n">
        <v>1</v>
      </c>
      <c r="I53" s="116" t="n">
        <v>2.81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872.59</v>
      </c>
      <c r="M55" s="101" t="n">
        <v>71.26000000000001</v>
      </c>
      <c r="N55" s="103" t="n">
        <v>62180.76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5" t="n">
        <v>104.12736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872.59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872.59</v>
      </c>
      <c r="M58" s="100" t="n"/>
      <c r="N58" s="103" t="n">
        <v>62180.76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776.61</v>
      </c>
      <c r="M59" s="100" t="n"/>
      <c r="N59" s="113" t="n">
        <v>55340.88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357.76</v>
      </c>
      <c r="M60" s="100" t="n"/>
      <c r="N60" s="103" t="n">
        <v>25494.11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2006.96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0.65</v>
      </c>
      <c r="H62" s="95" t="n">
        <v>1</v>
      </c>
      <c r="I62" s="116" t="n">
        <v>0.65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253.61</v>
      </c>
      <c r="M64" s="101" t="n">
        <v>71.26000000000001</v>
      </c>
      <c r="N64" s="103" t="n">
        <v>18072.25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4" t="n">
        <v>30.264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253.61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253.61</v>
      </c>
      <c r="M67" s="100" t="n"/>
      <c r="N67" s="103" t="n">
        <v>18072.25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225.71</v>
      </c>
      <c r="M68" s="100" t="n"/>
      <c r="N68" s="113" t="n">
        <v>16084.3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103.98</v>
      </c>
      <c r="M69" s="100" t="n"/>
      <c r="N69" s="103" t="n">
        <v>7409.62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583.3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3924.16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1706.16</v>
      </c>
      <c r="M72" s="129" t="n"/>
      <c r="N72" s="128" t="n">
        <v>121580.96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1706.16</v>
      </c>
      <c r="M74" s="129" t="n"/>
      <c r="N74" s="128" t="n">
        <v>121580.96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1706.16</v>
      </c>
      <c r="M80" s="129" t="n"/>
      <c r="N80" s="128" t="n">
        <v>121580.96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1518.48</v>
      </c>
      <c r="M81" s="129" t="n"/>
      <c r="N81" s="128" t="n">
        <v>108207.06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699.52</v>
      </c>
      <c r="M82" s="129" t="n"/>
      <c r="N82" s="128" t="n">
        <v>49848.19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3924.16</v>
      </c>
      <c r="M83" s="134" t="n"/>
      <c r="N83" s="123" t="n">
        <v>279636.21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203.59968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3924.16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3924.16</v>
      </c>
      <c r="M89" s="129" t="n"/>
      <c r="N89" s="128" t="n">
        <v>279636.21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1706.16</v>
      </c>
      <c r="M91" s="129" t="n"/>
      <c r="N91" s="128" t="n">
        <v>121580.96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1706.16</v>
      </c>
      <c r="M93" s="129" t="n"/>
      <c r="N93" s="128" t="n">
        <v>121580.96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1706.16</v>
      </c>
      <c r="M97" s="129" t="n"/>
      <c r="N97" s="128" t="n">
        <v>121580.96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1518.48</v>
      </c>
      <c r="M98" s="129" t="n"/>
      <c r="N98" s="128" t="n">
        <v>108207.06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699.52</v>
      </c>
      <c r="M99" s="129" t="n"/>
      <c r="N99" s="128" t="n">
        <v>49848.19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3924.16</v>
      </c>
      <c r="M100" s="124" t="n"/>
      <c r="N100" s="123" t="n">
        <v>279636.21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1706.16</v>
      </c>
      <c r="M101" s="129" t="n"/>
      <c r="N101" s="128" t="n">
        <v>121580.96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1706.16</v>
      </c>
      <c r="M103" s="129" t="n"/>
      <c r="N103" s="128" t="n">
        <v>121580.96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1706.16</v>
      </c>
      <c r="M107" s="129" t="n"/>
      <c r="N107" s="128" t="n">
        <v>121580.96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1518.48</v>
      </c>
      <c r="M108" s="129" t="n"/>
      <c r="N108" s="128" t="n">
        <v>108207.06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699.52</v>
      </c>
      <c r="M109" s="129" t="n"/>
      <c r="N109" s="128" t="n">
        <v>49848.19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203.59968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2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02-31-19</t>
        </is>
      </c>
    </row>
    <row r="25" ht="19.35" customHeight="1">
      <c r="A25" s="56" t="inlineStr">
        <is>
          <t>31 ВЛ 220 Белогорск-т - Завитая с отпайкой на ПС Хвойная.  Белогорский р-он Возжаевский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1198.23</v>
      </c>
      <c r="M31" s="65" t="n">
        <v>16.81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3260.07</v>
      </c>
      <c r="E32" s="72" t="inlineStr">
        <is>
          <t>(</t>
        </is>
      </c>
      <c r="F32" s="71" t="n">
        <v>55.33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1988.55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175.78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3260.07</v>
      </c>
      <c r="E34" s="72" t="inlineStr">
        <is>
          <t>(</t>
        </is>
      </c>
      <c r="F34" s="78" t="n">
        <v>55.33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300</v>
      </c>
      <c r="H44" s="95" t="n">
        <v>1</v>
      </c>
      <c r="I44" s="95" t="n">
        <v>300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13604.4</v>
      </c>
      <c r="M45" s="101" t="n">
        <v>71.26000000000001</v>
      </c>
      <c r="N45" s="103" t="n">
        <v>969449.54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80" t="n">
        <v>1594.8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13604.4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13604.4</v>
      </c>
      <c r="M48" s="100" t="n"/>
      <c r="N48" s="103" t="n">
        <v>969449.54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12107.92</v>
      </c>
      <c r="M49" s="100" t="n"/>
      <c r="N49" s="113" t="n">
        <v>862810.09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5577.8</v>
      </c>
      <c r="M50" s="100" t="n"/>
      <c r="N50" s="103" t="n">
        <v>397474.31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31290.12</v>
      </c>
      <c r="M51" s="114" t="n"/>
      <c r="N51" s="94" t="n"/>
    </row>
    <row r="52" ht="19.35" customHeight="1">
      <c r="A52" s="90" t="inlineStr">
        <is>
          <t>Пролет 329-472, 474-480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5.85</v>
      </c>
      <c r="H53" s="95" t="n">
        <v>1</v>
      </c>
      <c r="I53" s="116" t="n">
        <v>5.85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343.77</v>
      </c>
      <c r="M54" s="101" t="n">
        <v>71.26000000000001</v>
      </c>
      <c r="N54" s="103" t="n">
        <v>24497.05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7" t="n">
        <v>36.5742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343.77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343.77</v>
      </c>
      <c r="M57" s="100" t="n"/>
      <c r="N57" s="103" t="n">
        <v>24497.05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305.96</v>
      </c>
      <c r="M58" s="100" t="n"/>
      <c r="N58" s="113" t="n">
        <v>21802.37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140.95</v>
      </c>
      <c r="M59" s="100" t="n"/>
      <c r="N59" s="103" t="n">
        <v>10043.79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790.6799999999999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3</v>
      </c>
      <c r="H61" s="95" t="n">
        <v>1</v>
      </c>
      <c r="I61" s="95" t="n">
        <v>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341.78</v>
      </c>
      <c r="M62" s="101" t="n">
        <v>71.26000000000001</v>
      </c>
      <c r="N62" s="103" t="n">
        <v>24355.24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101" t="n">
        <v>36.36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341.78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341.78</v>
      </c>
      <c r="M65" s="100" t="n"/>
      <c r="N65" s="103" t="n">
        <v>24355.24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304.18</v>
      </c>
      <c r="M66" s="100" t="n"/>
      <c r="N66" s="113" t="n">
        <v>21676.16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140.13</v>
      </c>
      <c r="M67" s="100" t="n"/>
      <c r="N67" s="103" t="n">
        <v>9985.65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786.09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0.88</v>
      </c>
      <c r="H69" s="95" t="n">
        <v>1</v>
      </c>
      <c r="I69" s="116" t="n">
        <v>0.88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133.01</v>
      </c>
      <c r="M70" s="101" t="n">
        <v>71.26000000000001</v>
      </c>
      <c r="N70" s="103" t="n">
        <v>9478.290000000001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14.1504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133.01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133.01</v>
      </c>
      <c r="M73" s="100" t="n"/>
      <c r="N73" s="103" t="n">
        <v>9478.290000000001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118.38</v>
      </c>
      <c r="M74" s="100" t="n"/>
      <c r="N74" s="113" t="n">
        <v>8435.68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54.53</v>
      </c>
      <c r="M75" s="100" t="n"/>
      <c r="N75" s="103" t="n">
        <v>3886.1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305.92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5.85</v>
      </c>
      <c r="H77" s="95" t="n">
        <v>1</v>
      </c>
      <c r="I77" s="116" t="n">
        <v>5.85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810.39</v>
      </c>
      <c r="M78" s="101" t="n">
        <v>71.26000000000001</v>
      </c>
      <c r="N78" s="103" t="n">
        <v>57748.39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4601.12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804.63</v>
      </c>
      <c r="M80" s="101" t="n">
        <v>71.26000000000001</v>
      </c>
      <c r="N80" s="103" t="n">
        <v>57337.93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4" t="n">
        <v>103.896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7" t="n">
        <v>59.5998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5411.51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3" t="n">
        <v>1615.02</v>
      </c>
      <c r="M84" s="100" t="n"/>
      <c r="N84" s="103" t="n">
        <v>115086.32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3" t="n">
        <v>1437.37</v>
      </c>
      <c r="M85" s="100" t="n"/>
      <c r="N85" s="113" t="n">
        <v>102426.82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662.16</v>
      </c>
      <c r="M86" s="100" t="n"/>
      <c r="N86" s="103" t="n">
        <v>47185.39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7511.04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5.85</v>
      </c>
      <c r="H88" s="95" t="n">
        <v>1</v>
      </c>
      <c r="I88" s="116" t="n">
        <v>5.85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203.16</v>
      </c>
      <c r="M89" s="101" t="n">
        <v>71.26000000000001</v>
      </c>
      <c r="N89" s="103" t="n">
        <v>14477.18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3" t="n">
        <v>1148.89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200.91</v>
      </c>
      <c r="M91" s="101" t="n">
        <v>71.26000000000001</v>
      </c>
      <c r="N91" s="103" t="n">
        <v>14316.85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7" t="n">
        <v>26.0442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7" t="n">
        <v>14.8824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3" t="n">
        <v>1352.05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404.07</v>
      </c>
      <c r="M95" s="100" t="n"/>
      <c r="N95" s="103" t="n">
        <v>28794.03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359.62</v>
      </c>
      <c r="M96" s="100" t="n"/>
      <c r="N96" s="113" t="n">
        <v>25626.69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165.67</v>
      </c>
      <c r="M97" s="100" t="n"/>
      <c r="N97" s="103" t="n">
        <v>11805.55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5" t="n">
        <v>1877.34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3</v>
      </c>
      <c r="H99" s="95" t="n">
        <v>1</v>
      </c>
      <c r="I99" s="95" t="n">
        <v>3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724.46</v>
      </c>
      <c r="M100" s="101" t="n">
        <v>71.26000000000001</v>
      </c>
      <c r="N100" s="103" t="n">
        <v>51625.02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4113.22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719.28</v>
      </c>
      <c r="M102" s="101" t="n">
        <v>71.26000000000001</v>
      </c>
      <c r="N102" s="103" t="n">
        <v>51255.89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101" t="n">
        <v>92.88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101" t="n">
        <v>53.28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4837.68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3" t="n">
        <v>1443.74</v>
      </c>
      <c r="M106" s="100" t="n"/>
      <c r="N106" s="103" t="n">
        <v>102880.91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3" t="n">
        <v>1284.93</v>
      </c>
      <c r="M107" s="100" t="n"/>
      <c r="N107" s="113" t="n">
        <v>91564.00999999999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591.9299999999999</v>
      </c>
      <c r="M108" s="100" t="n"/>
      <c r="N108" s="103" t="n">
        <v>42181.17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6714.54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3</v>
      </c>
      <c r="H110" s="95" t="n">
        <v>1</v>
      </c>
      <c r="I110" s="95" t="n">
        <v>3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210.02</v>
      </c>
      <c r="M111" s="101" t="n">
        <v>71.26000000000001</v>
      </c>
      <c r="N111" s="103" t="n">
        <v>14966.03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3" t="n">
        <v>1189.51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208.01</v>
      </c>
      <c r="M113" s="101" t="n">
        <v>71.26000000000001</v>
      </c>
      <c r="N113" s="103" t="n">
        <v>14822.79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4" t="n">
        <v>26.928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4" t="n">
        <v>15.408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3" t="n">
        <v>1399.53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418.03</v>
      </c>
      <c r="M117" s="100" t="n"/>
      <c r="N117" s="103" t="n">
        <v>29788.82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372.05</v>
      </c>
      <c r="M118" s="100" t="n"/>
      <c r="N118" s="113" t="n">
        <v>26512.05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171.39</v>
      </c>
      <c r="M119" s="100" t="n"/>
      <c r="N119" s="103" t="n">
        <v>12213.42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5" t="n">
        <v>1942.97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0.88</v>
      </c>
      <c r="H121" s="95" t="n">
        <v>1</v>
      </c>
      <c r="I121" s="116" t="n">
        <v>0.88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345.12</v>
      </c>
      <c r="M122" s="101" t="n">
        <v>71.26000000000001</v>
      </c>
      <c r="N122" s="103" t="n">
        <v>24593.25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3" t="n">
        <v>1956.56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342.14</v>
      </c>
      <c r="M124" s="101" t="n">
        <v>71.26000000000001</v>
      </c>
      <c r="N124" s="103" t="n">
        <v>24380.9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44.2464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0" t="n">
        <v>24</v>
      </c>
      <c r="H126" s="273" t="n">
        <v>1.2</v>
      </c>
      <c r="I126" s="274" t="n">
        <v>25.344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2301.68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687.26</v>
      </c>
      <c r="M128" s="100" t="n"/>
      <c r="N128" s="103" t="n">
        <v>48974.15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611.66</v>
      </c>
      <c r="M129" s="100" t="n"/>
      <c r="N129" s="113" t="n">
        <v>43586.99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281.78</v>
      </c>
      <c r="M130" s="100" t="n"/>
      <c r="N130" s="103" t="n">
        <v>20079.4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3195.12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0.88</v>
      </c>
      <c r="H132" s="95" t="n">
        <v>1</v>
      </c>
      <c r="I132" s="116" t="n">
        <v>0.88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98.84</v>
      </c>
      <c r="M133" s="101" t="n">
        <v>71.26000000000001</v>
      </c>
      <c r="N133" s="103" t="n">
        <v>7043.34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560.88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98.08</v>
      </c>
      <c r="M135" s="101" t="n">
        <v>71.26000000000001</v>
      </c>
      <c r="N135" s="103" t="n">
        <v>6989.18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0" t="n">
        <v>12</v>
      </c>
      <c r="H136" s="273" t="n">
        <v>1.2</v>
      </c>
      <c r="I136" s="274" t="n">
        <v>12.672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7.26528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659.72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196.92</v>
      </c>
      <c r="M139" s="100" t="n"/>
      <c r="N139" s="103" t="n">
        <v>14032.52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175.26</v>
      </c>
      <c r="M140" s="100" t="n"/>
      <c r="N140" s="113" t="n">
        <v>12488.94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80.73999999999999</v>
      </c>
      <c r="M141" s="100" t="n"/>
      <c r="N141" s="103" t="n">
        <v>5753.33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915.72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55329.54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30385.13</v>
      </c>
      <c r="M144" s="129" t="n"/>
      <c r="N144" s="128" t="n">
        <v>1482528.6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16814.95</v>
      </c>
      <c r="M146" s="129" t="n"/>
      <c r="N146" s="128" t="n">
        <v>1198233.33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13570.18</v>
      </c>
      <c r="M147" s="129" t="n"/>
      <c r="N147" s="128" t="n">
        <v>284295.27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13570.18</v>
      </c>
      <c r="M149" s="129" t="n"/>
      <c r="N149" s="128" t="n">
        <v>284295.27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2373.05</v>
      </c>
      <c r="M151" s="129" t="n"/>
      <c r="N151" s="128" t="n">
        <v>169103.54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19188</v>
      </c>
      <c r="M152" s="129" t="n"/>
      <c r="N152" s="128" t="n">
        <v>1367336.87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17077.33</v>
      </c>
      <c r="M153" s="129" t="n"/>
      <c r="N153" s="128" t="n">
        <v>1216929.8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7867.08</v>
      </c>
      <c r="M154" s="129" t="n"/>
      <c r="N154" s="128" t="n">
        <v>560608.11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55329.54</v>
      </c>
      <c r="M155" s="134" t="n"/>
      <c r="N155" s="123" t="n">
        <v>3260066.51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1988.5512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175.77948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55329.54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55329.54</v>
      </c>
      <c r="M161" s="129" t="n"/>
      <c r="N161" s="128" t="n">
        <v>3260066.51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30385.13</v>
      </c>
      <c r="M163" s="129" t="n"/>
      <c r="N163" s="128" t="n">
        <v>1482528.6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16814.95</v>
      </c>
      <c r="M165" s="129" t="n"/>
      <c r="N165" s="128" t="n">
        <v>1198233.33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13570.18</v>
      </c>
      <c r="M166" s="129" t="n"/>
      <c r="N166" s="128" t="n">
        <v>284295.27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13570.18</v>
      </c>
      <c r="M167" s="129" t="n"/>
      <c r="N167" s="128" t="n">
        <v>284295.27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2373.05</v>
      </c>
      <c r="M168" s="129" t="n"/>
      <c r="N168" s="128" t="n">
        <v>169103.54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19188</v>
      </c>
      <c r="M169" s="129" t="n"/>
      <c r="N169" s="128" t="n">
        <v>1367336.87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17077.33</v>
      </c>
      <c r="M170" s="129" t="n"/>
      <c r="N170" s="128" t="n">
        <v>1216929.8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7867.08</v>
      </c>
      <c r="M171" s="129" t="n"/>
      <c r="N171" s="128" t="n">
        <v>560608.11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55329.54</v>
      </c>
      <c r="M172" s="124" t="n"/>
      <c r="N172" s="123" t="n">
        <v>3260066.51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30385.13</v>
      </c>
      <c r="M173" s="129" t="n"/>
      <c r="N173" s="128" t="n">
        <v>1482528.6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16814.95</v>
      </c>
      <c r="M175" s="129" t="n"/>
      <c r="N175" s="128" t="n">
        <v>1198233.33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13570.18</v>
      </c>
      <c r="M176" s="129" t="n"/>
      <c r="N176" s="128" t="n">
        <v>284295.27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13570.18</v>
      </c>
      <c r="M177" s="129" t="n"/>
      <c r="N177" s="128" t="n">
        <v>284295.27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2373.05</v>
      </c>
      <c r="M178" s="129" t="n"/>
      <c r="N178" s="128" t="n">
        <v>169103.54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19188</v>
      </c>
      <c r="M179" s="129" t="n"/>
      <c r="N179" s="128" t="n">
        <v>1367336.87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17077.33</v>
      </c>
      <c r="M180" s="129" t="n"/>
      <c r="N180" s="128" t="n">
        <v>1216929.8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7867.08</v>
      </c>
      <c r="M181" s="129" t="n"/>
      <c r="N181" s="128" t="n">
        <v>560608.11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1988.5512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175.77948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2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02-31-20</t>
        </is>
      </c>
    </row>
    <row r="25" ht="19.35" customHeight="1">
      <c r="A25" s="56" t="inlineStr">
        <is>
          <t>31 ВЛ 220 Белогорск-т - Завитая с отпайкой на ПС Хвойная.  Белогорский р-он Возжаевский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135.79</v>
      </c>
      <c r="M31" s="65" t="n">
        <v>1.91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312.32</v>
      </c>
      <c r="E32" s="72" t="inlineStr">
        <is>
          <t>(</t>
        </is>
      </c>
      <c r="F32" s="71" t="n">
        <v>4.38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227.4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312.32</v>
      </c>
      <c r="E34" s="72" t="inlineStr">
        <is>
          <t>(</t>
        </is>
      </c>
      <c r="F34" s="78" t="n">
        <v>4.38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329-472, 474-480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5.85</v>
      </c>
      <c r="H44" s="95" t="n">
        <v>1</v>
      </c>
      <c r="I44" s="116" t="n">
        <v>5.85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630.62</v>
      </c>
      <c r="M46" s="101" t="n">
        <v>71.26000000000001</v>
      </c>
      <c r="N46" s="103" t="n">
        <v>44937.98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7" t="n">
        <v>75.2544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630.62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630.62</v>
      </c>
      <c r="M49" s="100" t="n"/>
      <c r="N49" s="103" t="n">
        <v>44937.98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561.25</v>
      </c>
      <c r="M50" s="100" t="n"/>
      <c r="N50" s="113" t="n">
        <v>39994.8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258.55</v>
      </c>
      <c r="M51" s="100" t="n"/>
      <c r="N51" s="103" t="n">
        <v>18424.57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1450.42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3</v>
      </c>
      <c r="H53" s="95" t="n">
        <v>1</v>
      </c>
      <c r="I53" s="95" t="n">
        <v>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931.59</v>
      </c>
      <c r="M55" s="101" t="n">
        <v>71.26000000000001</v>
      </c>
      <c r="N55" s="103" t="n">
        <v>66385.10000000001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4" t="n">
        <v>111.168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931.59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931.59</v>
      </c>
      <c r="M58" s="100" t="n"/>
      <c r="N58" s="103" t="n">
        <v>66385.10000000001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829.12</v>
      </c>
      <c r="M59" s="100" t="n"/>
      <c r="N59" s="113" t="n">
        <v>59082.74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381.95</v>
      </c>
      <c r="M60" s="100" t="n"/>
      <c r="N60" s="103" t="n">
        <v>27217.89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2142.66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0.88</v>
      </c>
      <c r="H62" s="95" t="n">
        <v>1</v>
      </c>
      <c r="I62" s="116" t="n">
        <v>0.88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343.35</v>
      </c>
      <c r="M64" s="101" t="n">
        <v>71.26000000000001</v>
      </c>
      <c r="N64" s="103" t="n">
        <v>24467.12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7" t="n">
        <v>40.9728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343.35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343.35</v>
      </c>
      <c r="M67" s="100" t="n"/>
      <c r="N67" s="103" t="n">
        <v>24467.12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305.58</v>
      </c>
      <c r="M68" s="100" t="n"/>
      <c r="N68" s="113" t="n">
        <v>21775.74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140.77</v>
      </c>
      <c r="M69" s="100" t="n"/>
      <c r="N69" s="103" t="n">
        <v>10031.52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789.7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4382.78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1905.56</v>
      </c>
      <c r="M72" s="129" t="n"/>
      <c r="N72" s="128" t="n">
        <v>135790.2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1905.56</v>
      </c>
      <c r="M74" s="129" t="n"/>
      <c r="N74" s="128" t="n">
        <v>135790.2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1905.56</v>
      </c>
      <c r="M80" s="129" t="n"/>
      <c r="N80" s="128" t="n">
        <v>135790.2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1695.95</v>
      </c>
      <c r="M81" s="129" t="n"/>
      <c r="N81" s="128" t="n">
        <v>120853.28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781.27</v>
      </c>
      <c r="M82" s="129" t="n"/>
      <c r="N82" s="128" t="n">
        <v>55673.98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4382.78</v>
      </c>
      <c r="M83" s="134" t="n"/>
      <c r="N83" s="123" t="n">
        <v>312317.46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227.3952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4382.78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4382.78</v>
      </c>
      <c r="M89" s="129" t="n"/>
      <c r="N89" s="128" t="n">
        <v>312317.46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1905.56</v>
      </c>
      <c r="M91" s="129" t="n"/>
      <c r="N91" s="128" t="n">
        <v>135790.2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1905.56</v>
      </c>
      <c r="M93" s="129" t="n"/>
      <c r="N93" s="128" t="n">
        <v>135790.2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1905.56</v>
      </c>
      <c r="M97" s="129" t="n"/>
      <c r="N97" s="128" t="n">
        <v>135790.2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1695.95</v>
      </c>
      <c r="M98" s="129" t="n"/>
      <c r="N98" s="128" t="n">
        <v>120853.28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781.27</v>
      </c>
      <c r="M99" s="129" t="n"/>
      <c r="N99" s="128" t="n">
        <v>55673.98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4382.78</v>
      </c>
      <c r="M100" s="124" t="n"/>
      <c r="N100" s="123" t="n">
        <v>312317.46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1905.56</v>
      </c>
      <c r="M101" s="129" t="n"/>
      <c r="N101" s="128" t="n">
        <v>135790.2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1905.56</v>
      </c>
      <c r="M103" s="129" t="n"/>
      <c r="N103" s="128" t="n">
        <v>135790.2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1905.56</v>
      </c>
      <c r="M107" s="129" t="n"/>
      <c r="N107" s="128" t="n">
        <v>135790.2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1695.95</v>
      </c>
      <c r="M108" s="129" t="n"/>
      <c r="N108" s="128" t="n">
        <v>120853.28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781.27</v>
      </c>
      <c r="M109" s="129" t="n"/>
      <c r="N109" s="128" t="n">
        <v>55673.98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227.3952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2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02-31-21</t>
        </is>
      </c>
    </row>
    <row r="25" ht="19.35" customHeight="1">
      <c r="A25" s="56" t="inlineStr">
        <is>
          <t>31 ВЛ 220 Белогорск-т - Завитая с отпайкой на ПС Хвойная.  г. о. Белогорск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127.16</v>
      </c>
      <c r="M31" s="65" t="n">
        <v>1.78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316.24</v>
      </c>
      <c r="E32" s="72" t="inlineStr">
        <is>
          <t>(</t>
        </is>
      </c>
      <c r="F32" s="71" t="n">
        <v>4.89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210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8.289999999999999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316.24</v>
      </c>
      <c r="E34" s="72" t="inlineStr">
        <is>
          <t>(</t>
        </is>
      </c>
      <c r="F34" s="78" t="n">
        <v>4.89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36</v>
      </c>
      <c r="H44" s="95" t="n">
        <v>1</v>
      </c>
      <c r="I44" s="95" t="n">
        <v>36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1632.53</v>
      </c>
      <c r="M45" s="101" t="n">
        <v>71.26000000000001</v>
      </c>
      <c r="N45" s="103" t="n">
        <v>116334.09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191.376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1632.53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1632.53</v>
      </c>
      <c r="M48" s="100" t="n"/>
      <c r="N48" s="103" t="n">
        <v>116334.09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1452.95</v>
      </c>
      <c r="M49" s="100" t="n"/>
      <c r="N49" s="113" t="n">
        <v>103537.34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669.34</v>
      </c>
      <c r="M50" s="100" t="n"/>
      <c r="N50" s="103" t="n">
        <v>47696.98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3754.82</v>
      </c>
      <c r="M51" s="114" t="n"/>
      <c r="N51" s="94" t="n"/>
    </row>
    <row r="52" ht="19.35" customHeight="1">
      <c r="A52" s="90" t="inlineStr">
        <is>
          <t>Пролет 472-474,480-506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0.24</v>
      </c>
      <c r="H53" s="95" t="n">
        <v>1</v>
      </c>
      <c r="I53" s="116" t="n">
        <v>0.24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14.1</v>
      </c>
      <c r="M54" s="101" t="n">
        <v>71.26000000000001</v>
      </c>
      <c r="N54" s="103" t="n">
        <v>1004.77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5" t="n">
        <v>1.50048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14.1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14.1</v>
      </c>
      <c r="M57" s="100" t="n"/>
      <c r="N57" s="103" t="n">
        <v>1004.77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12.55</v>
      </c>
      <c r="M58" s="100" t="n"/>
      <c r="N58" s="149" t="n">
        <v>894.25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5.78</v>
      </c>
      <c r="M59" s="100" t="n"/>
      <c r="N59" s="101" t="n">
        <v>411.96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6" t="n">
        <v>32.43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0.18</v>
      </c>
      <c r="H61" s="95" t="n">
        <v>1</v>
      </c>
      <c r="I61" s="116" t="n">
        <v>0.18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20.51</v>
      </c>
      <c r="M62" s="101" t="n">
        <v>71.26000000000001</v>
      </c>
      <c r="N62" s="103" t="n">
        <v>1461.54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6" t="n">
        <v>10.1</v>
      </c>
      <c r="H63" s="273" t="n">
        <v>1.2</v>
      </c>
      <c r="I63" s="277" t="n">
        <v>2.1816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20.51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20.51</v>
      </c>
      <c r="M65" s="100" t="n"/>
      <c r="N65" s="103" t="n">
        <v>1461.54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18.25</v>
      </c>
      <c r="M66" s="100" t="n"/>
      <c r="N66" s="113" t="n">
        <v>1300.77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8.41</v>
      </c>
      <c r="M67" s="100" t="n"/>
      <c r="N67" s="101" t="n">
        <v>599.23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6" t="n">
        <v>47.17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0.03</v>
      </c>
      <c r="H69" s="95" t="n">
        <v>1</v>
      </c>
      <c r="I69" s="116" t="n">
        <v>0.03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4.53</v>
      </c>
      <c r="M70" s="101" t="n">
        <v>71.26000000000001</v>
      </c>
      <c r="N70" s="101" t="n">
        <v>322.81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6" t="n">
        <v>13.4</v>
      </c>
      <c r="H71" s="273" t="n">
        <v>1.2</v>
      </c>
      <c r="I71" s="277" t="n">
        <v>0.4824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4.53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4.53</v>
      </c>
      <c r="M73" s="100" t="n"/>
      <c r="N73" s="101" t="n">
        <v>322.81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4.03</v>
      </c>
      <c r="M74" s="100" t="n"/>
      <c r="N74" s="149" t="n">
        <v>287.3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1.86</v>
      </c>
      <c r="M75" s="100" t="n"/>
      <c r="N75" s="101" t="n">
        <v>132.35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6" t="n">
        <v>10.42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0.24</v>
      </c>
      <c r="H77" s="95" t="n">
        <v>1</v>
      </c>
      <c r="I77" s="116" t="n">
        <v>0.24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33.25</v>
      </c>
      <c r="M78" s="101" t="n">
        <v>71.26000000000001</v>
      </c>
      <c r="N78" s="103" t="n">
        <v>2369.4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1" t="n">
        <v>188.76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33.01</v>
      </c>
      <c r="M80" s="101" t="n">
        <v>71.26000000000001</v>
      </c>
      <c r="N80" s="103" t="n">
        <v>2352.29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6" t="n">
        <v>14.8</v>
      </c>
      <c r="H81" s="273" t="n">
        <v>1.2</v>
      </c>
      <c r="I81" s="277" t="n">
        <v>4.2624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5" t="n">
        <v>2.44512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1" t="n">
        <v>222.01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1" t="n">
        <v>66.26000000000001</v>
      </c>
      <c r="M84" s="100" t="n"/>
      <c r="N84" s="103" t="n">
        <v>4721.69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58.97</v>
      </c>
      <c r="M85" s="100" t="n"/>
      <c r="N85" s="113" t="n">
        <v>4202.3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27.17</v>
      </c>
      <c r="M86" s="100" t="n"/>
      <c r="N86" s="103" t="n">
        <v>1935.89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6" t="n">
        <v>308.15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0.24</v>
      </c>
      <c r="H88" s="95" t="n">
        <v>1</v>
      </c>
      <c r="I88" s="116" t="n">
        <v>0.24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8.33</v>
      </c>
      <c r="M89" s="101" t="n">
        <v>71.26000000000001</v>
      </c>
      <c r="N89" s="101" t="n">
        <v>593.6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47.13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8.24</v>
      </c>
      <c r="M91" s="101" t="n">
        <v>71.26000000000001</v>
      </c>
      <c r="N91" s="101" t="n">
        <v>587.1799999999999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5" t="n">
        <v>1.06848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5" t="n">
        <v>0.61056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55.46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16.57</v>
      </c>
      <c r="M95" s="100" t="n"/>
      <c r="N95" s="103" t="n">
        <v>1180.78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14.75</v>
      </c>
      <c r="M96" s="100" t="n"/>
      <c r="N96" s="113" t="n">
        <v>1050.89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6.79</v>
      </c>
      <c r="M97" s="100" t="n"/>
      <c r="N97" s="101" t="n">
        <v>484.12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6" t="n">
        <v>77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0.18</v>
      </c>
      <c r="H99" s="95" t="n">
        <v>1</v>
      </c>
      <c r="I99" s="116" t="n">
        <v>0.18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43.47</v>
      </c>
      <c r="M100" s="101" t="n">
        <v>71.26000000000001</v>
      </c>
      <c r="N100" s="103" t="n">
        <v>3097.67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1" t="n">
        <v>246.79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43.16</v>
      </c>
      <c r="M102" s="101" t="n">
        <v>71.26000000000001</v>
      </c>
      <c r="N102" s="103" t="n">
        <v>3075.58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6" t="n">
        <v>25.8</v>
      </c>
      <c r="H103" s="273" t="n">
        <v>1.2</v>
      </c>
      <c r="I103" s="277" t="n">
        <v>5.5728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6" t="n">
        <v>14.8</v>
      </c>
      <c r="H104" s="273" t="n">
        <v>1.2</v>
      </c>
      <c r="I104" s="277" t="n">
        <v>3.1968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1" t="n">
        <v>290.26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1" t="n">
        <v>86.63</v>
      </c>
      <c r="M106" s="100" t="n"/>
      <c r="N106" s="103" t="n">
        <v>6173.25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77.09999999999999</v>
      </c>
      <c r="M107" s="100" t="n"/>
      <c r="N107" s="113" t="n">
        <v>5494.19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35.52</v>
      </c>
      <c r="M108" s="100" t="n"/>
      <c r="N108" s="103" t="n">
        <v>2531.03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6" t="n">
        <v>402.88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0.18</v>
      </c>
      <c r="H110" s="95" t="n">
        <v>1</v>
      </c>
      <c r="I110" s="116" t="n">
        <v>0.18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12.6</v>
      </c>
      <c r="M111" s="101" t="n">
        <v>71.26000000000001</v>
      </c>
      <c r="N111" s="101" t="n">
        <v>897.88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71.37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12.48</v>
      </c>
      <c r="M113" s="101" t="n">
        <v>71.26000000000001</v>
      </c>
      <c r="N113" s="101" t="n">
        <v>889.3200000000001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5" t="n">
        <v>1.61568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5" t="n">
        <v>0.92448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83.97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25.08</v>
      </c>
      <c r="M117" s="100" t="n"/>
      <c r="N117" s="103" t="n">
        <v>1787.2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22.32</v>
      </c>
      <c r="M118" s="100" t="n"/>
      <c r="N118" s="113" t="n">
        <v>1590.61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10.28</v>
      </c>
      <c r="M119" s="100" t="n"/>
      <c r="N119" s="101" t="n">
        <v>732.75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6" t="n">
        <v>116.57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0.03</v>
      </c>
      <c r="H121" s="95" t="n">
        <v>1</v>
      </c>
      <c r="I121" s="116" t="n">
        <v>0.03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11.77</v>
      </c>
      <c r="M122" s="101" t="n">
        <v>71.26000000000001</v>
      </c>
      <c r="N122" s="101" t="n">
        <v>838.73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1" t="n">
        <v>66.7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11.66</v>
      </c>
      <c r="M124" s="101" t="n">
        <v>71.26000000000001</v>
      </c>
      <c r="N124" s="101" t="n">
        <v>830.89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6" t="n">
        <v>41.9</v>
      </c>
      <c r="H125" s="273" t="n">
        <v>1.2</v>
      </c>
      <c r="I125" s="277" t="n">
        <v>1.5084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0" t="n">
        <v>24</v>
      </c>
      <c r="H126" s="273" t="n">
        <v>1.2</v>
      </c>
      <c r="I126" s="274" t="n">
        <v>0.864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1" t="n">
        <v>78.47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23.43</v>
      </c>
      <c r="M128" s="100" t="n"/>
      <c r="N128" s="103" t="n">
        <v>1669.62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20.85</v>
      </c>
      <c r="M129" s="100" t="n"/>
      <c r="N129" s="113" t="n">
        <v>1485.96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9.609999999999999</v>
      </c>
      <c r="M130" s="100" t="n"/>
      <c r="N130" s="101" t="n">
        <v>684.54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6" t="n">
        <v>108.93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0.03</v>
      </c>
      <c r="H132" s="95" t="n">
        <v>1</v>
      </c>
      <c r="I132" s="116" t="n">
        <v>0.03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3.37</v>
      </c>
      <c r="M133" s="101" t="n">
        <v>71.26000000000001</v>
      </c>
      <c r="N133" s="101" t="n">
        <v>240.15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19.12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3.34</v>
      </c>
      <c r="M135" s="101" t="n">
        <v>71.26000000000001</v>
      </c>
      <c r="N135" s="101" t="n">
        <v>238.01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0" t="n">
        <v>12</v>
      </c>
      <c r="H136" s="273" t="n">
        <v>1.2</v>
      </c>
      <c r="I136" s="274" t="n">
        <v>0.432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5" t="n">
        <v>0.24768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22.49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6.71</v>
      </c>
      <c r="M139" s="100" t="n"/>
      <c r="N139" s="101" t="n">
        <v>478.16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5.97</v>
      </c>
      <c r="M140" s="100" t="n"/>
      <c r="N140" s="149" t="n">
        <v>425.56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2.75</v>
      </c>
      <c r="M141" s="100" t="n"/>
      <c r="N141" s="101" t="n">
        <v>196.05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6" t="n">
        <v>31.21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4889.58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2424.33</v>
      </c>
      <c r="M144" s="129" t="n"/>
      <c r="N144" s="128" t="n">
        <v>140565.92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1784.46</v>
      </c>
      <c r="M146" s="129" t="n"/>
      <c r="N146" s="128" t="n">
        <v>127160.64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639.87</v>
      </c>
      <c r="M147" s="129" t="n"/>
      <c r="N147" s="128" t="n">
        <v>13405.28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639.87</v>
      </c>
      <c r="M149" s="129" t="n"/>
      <c r="N149" s="128" t="n">
        <v>13405.28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111.89</v>
      </c>
      <c r="M151" s="129" t="n"/>
      <c r="N151" s="128" t="n">
        <v>7973.27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1896.35</v>
      </c>
      <c r="M152" s="129" t="n"/>
      <c r="N152" s="128" t="n">
        <v>135133.91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1687.74</v>
      </c>
      <c r="M153" s="129" t="n"/>
      <c r="N153" s="128" t="n">
        <v>120269.17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777.51</v>
      </c>
      <c r="M154" s="129" t="n"/>
      <c r="N154" s="128" t="n">
        <v>55404.9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4889.58</v>
      </c>
      <c r="M155" s="134" t="n"/>
      <c r="N155" s="123" t="n">
        <v>316239.99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210.00024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8.288639999999999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4889.58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4889.58</v>
      </c>
      <c r="M161" s="129" t="n"/>
      <c r="N161" s="128" t="n">
        <v>316239.99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2424.33</v>
      </c>
      <c r="M163" s="129" t="n"/>
      <c r="N163" s="128" t="n">
        <v>140565.92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1784.46</v>
      </c>
      <c r="M165" s="129" t="n"/>
      <c r="N165" s="128" t="n">
        <v>127160.64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639.87</v>
      </c>
      <c r="M166" s="129" t="n"/>
      <c r="N166" s="128" t="n">
        <v>13405.28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639.87</v>
      </c>
      <c r="M167" s="129" t="n"/>
      <c r="N167" s="128" t="n">
        <v>13405.28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111.89</v>
      </c>
      <c r="M168" s="129" t="n"/>
      <c r="N168" s="128" t="n">
        <v>7973.27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1896.35</v>
      </c>
      <c r="M169" s="129" t="n"/>
      <c r="N169" s="128" t="n">
        <v>135133.91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1687.74</v>
      </c>
      <c r="M170" s="129" t="n"/>
      <c r="N170" s="128" t="n">
        <v>120269.17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777.51</v>
      </c>
      <c r="M171" s="129" t="n"/>
      <c r="N171" s="128" t="n">
        <v>55404.9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4889.58</v>
      </c>
      <c r="M172" s="124" t="n"/>
      <c r="N172" s="123" t="n">
        <v>316239.99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2424.33</v>
      </c>
      <c r="M173" s="129" t="n"/>
      <c r="N173" s="128" t="n">
        <v>140565.92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1784.46</v>
      </c>
      <c r="M175" s="129" t="n"/>
      <c r="N175" s="128" t="n">
        <v>127160.64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639.87</v>
      </c>
      <c r="M176" s="129" t="n"/>
      <c r="N176" s="128" t="n">
        <v>13405.28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639.87</v>
      </c>
      <c r="M177" s="129" t="n"/>
      <c r="N177" s="128" t="n">
        <v>13405.28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111.89</v>
      </c>
      <c r="M178" s="129" t="n"/>
      <c r="N178" s="128" t="n">
        <v>7973.27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1896.35</v>
      </c>
      <c r="M179" s="129" t="n"/>
      <c r="N179" s="128" t="n">
        <v>135133.91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1687.74</v>
      </c>
      <c r="M180" s="129" t="n"/>
      <c r="N180" s="128" t="n">
        <v>120269.17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777.51</v>
      </c>
      <c r="M181" s="129" t="n"/>
      <c r="N181" s="128" t="n">
        <v>55404.9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210.00024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8.288639999999999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31 ВЛ 220 Белогорск-т - Завитая с отпайкой на ПС Хвойная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02-31-22</t>
        </is>
      </c>
    </row>
    <row r="25" ht="19.35" customHeight="1">
      <c r="A25" s="56" t="inlineStr">
        <is>
          <t>31 ВЛ 220 Белогорск-т - Завитая с отпайкой на ПС Хвойная.  г. о. Белогорск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6.66</v>
      </c>
      <c r="M31" s="65" t="n">
        <v>0.09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15.32</v>
      </c>
      <c r="E32" s="72" t="inlineStr">
        <is>
          <t>(</t>
        </is>
      </c>
      <c r="F32" s="71" t="n">
        <v>0.22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11.15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15.32</v>
      </c>
      <c r="E34" s="72" t="inlineStr">
        <is>
          <t>(</t>
        </is>
      </c>
      <c r="F34" s="78" t="n">
        <v>0.22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472-474,480-506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0.24</v>
      </c>
      <c r="H44" s="95" t="n">
        <v>1</v>
      </c>
      <c r="I44" s="116" t="n">
        <v>0.24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25.87</v>
      </c>
      <c r="M46" s="101" t="n">
        <v>71.26000000000001</v>
      </c>
      <c r="N46" s="103" t="n">
        <v>1843.5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6" t="n">
        <v>13.4</v>
      </c>
      <c r="H47" s="148" t="n">
        <v>0.96</v>
      </c>
      <c r="I47" s="275" t="n">
        <v>3.08736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25.87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25.87</v>
      </c>
      <c r="M49" s="100" t="n"/>
      <c r="N49" s="103" t="n">
        <v>1843.5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23.02</v>
      </c>
      <c r="M50" s="100" t="n"/>
      <c r="N50" s="113" t="n">
        <v>1640.72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10.61</v>
      </c>
      <c r="M51" s="100" t="n"/>
      <c r="N51" s="101" t="n">
        <v>755.84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6" t="n">
        <v>59.5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0.18</v>
      </c>
      <c r="H53" s="95" t="n">
        <v>1</v>
      </c>
      <c r="I53" s="116" t="n">
        <v>0.18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55.9</v>
      </c>
      <c r="M55" s="101" t="n">
        <v>71.26000000000001</v>
      </c>
      <c r="N55" s="103" t="n">
        <v>3983.43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6" t="n">
        <v>38.6</v>
      </c>
      <c r="H56" s="148" t="n">
        <v>0.96</v>
      </c>
      <c r="I56" s="275" t="n">
        <v>6.67008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55.9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55.9</v>
      </c>
      <c r="M58" s="100" t="n"/>
      <c r="N58" s="103" t="n">
        <v>3983.43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49.75</v>
      </c>
      <c r="M59" s="100" t="n"/>
      <c r="N59" s="113" t="n">
        <v>3545.25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22.92</v>
      </c>
      <c r="M60" s="100" t="n"/>
      <c r="N60" s="103" t="n">
        <v>1633.21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6" t="n">
        <v>128.57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0.03</v>
      </c>
      <c r="H62" s="95" t="n">
        <v>1</v>
      </c>
      <c r="I62" s="116" t="n">
        <v>0.03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11.71</v>
      </c>
      <c r="M64" s="101" t="n">
        <v>71.26000000000001</v>
      </c>
      <c r="N64" s="101" t="n">
        <v>834.45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6" t="n">
        <v>48.5</v>
      </c>
      <c r="H65" s="148" t="n">
        <v>0.96</v>
      </c>
      <c r="I65" s="277" t="n">
        <v>1.3968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11.71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11.71</v>
      </c>
      <c r="M67" s="100" t="n"/>
      <c r="N67" s="101" t="n">
        <v>834.45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10.42</v>
      </c>
      <c r="M68" s="100" t="n"/>
      <c r="N68" s="149" t="n">
        <v>742.66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4.8</v>
      </c>
      <c r="M69" s="100" t="n"/>
      <c r="N69" s="101" t="n">
        <v>342.12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6" t="n">
        <v>26.93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215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93.48</v>
      </c>
      <c r="M72" s="129" t="n"/>
      <c r="N72" s="128" t="n">
        <v>6661.38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93.48</v>
      </c>
      <c r="M74" s="129" t="n"/>
      <c r="N74" s="128" t="n">
        <v>6661.38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93.48</v>
      </c>
      <c r="M80" s="129" t="n"/>
      <c r="N80" s="128" t="n">
        <v>6661.38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83.19</v>
      </c>
      <c r="M81" s="129" t="n"/>
      <c r="N81" s="128" t="n">
        <v>5928.63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38.33</v>
      </c>
      <c r="M82" s="129" t="n"/>
      <c r="N82" s="128" t="n">
        <v>2731.17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215</v>
      </c>
      <c r="M83" s="134" t="n"/>
      <c r="N83" s="123" t="n">
        <v>15321.18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11.15424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215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215</v>
      </c>
      <c r="M89" s="129" t="n"/>
      <c r="N89" s="128" t="n">
        <v>15321.18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93.48</v>
      </c>
      <c r="M91" s="129" t="n"/>
      <c r="N91" s="128" t="n">
        <v>6661.38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93.48</v>
      </c>
      <c r="M93" s="129" t="n"/>
      <c r="N93" s="128" t="n">
        <v>6661.38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93.48</v>
      </c>
      <c r="M97" s="129" t="n"/>
      <c r="N97" s="128" t="n">
        <v>6661.38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83.19</v>
      </c>
      <c r="M98" s="129" t="n"/>
      <c r="N98" s="128" t="n">
        <v>5928.63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38.33</v>
      </c>
      <c r="M99" s="129" t="n"/>
      <c r="N99" s="128" t="n">
        <v>2731.17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215</v>
      </c>
      <c r="M100" s="124" t="n"/>
      <c r="N100" s="123" t="n">
        <v>15321.18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93.48</v>
      </c>
      <c r="M101" s="129" t="n"/>
      <c r="N101" s="128" t="n">
        <v>6661.38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93.48</v>
      </c>
      <c r="M103" s="129" t="n"/>
      <c r="N103" s="128" t="n">
        <v>6661.38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93.48</v>
      </c>
      <c r="M107" s="129" t="n"/>
      <c r="N107" s="128" t="n">
        <v>6661.38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83.19</v>
      </c>
      <c r="M108" s="129" t="n"/>
      <c r="N108" s="128" t="n">
        <v>5928.63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38.33</v>
      </c>
      <c r="M109" s="129" t="n"/>
      <c r="N109" s="128" t="n">
        <v>2731.17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11.15424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25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9.1445312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1.43" customWidth="1" min="7" max="7"/>
    <col width="11.57" customWidth="1" min="8" max="8"/>
    <col width="22.71" customWidth="1" min="9" max="9"/>
    <col width="9.140000000000001" customWidth="1" min="10" max="16384"/>
  </cols>
  <sheetData>
    <row r="1" ht="12" customHeight="1">
      <c r="B1" s="153" t="inlineStr">
        <is>
          <t>Сметный расчет № СР-1-31</t>
        </is>
      </c>
    </row>
    <row r="2" ht="12" customHeight="1">
      <c r="B2" s="47" t="n"/>
    </row>
    <row r="3" ht="12" customHeight="1">
      <c r="B3" s="47" t="n"/>
      <c r="C3" s="47" t="n"/>
      <c r="D3" s="47" t="n"/>
      <c r="E3" s="47" t="n"/>
      <c r="F3" s="47" t="n"/>
    </row>
    <row r="4" ht="22.5" customHeight="1">
      <c r="A4" s="154" t="inlineStr">
        <is>
          <t>по объекту:</t>
        </is>
      </c>
      <c r="D4" s="155" t="inlineStr">
        <is>
          <t>Расширение просеки ВЛ 220 кВ Белогорск/т - Завитая с отп на ПС Хвойная</t>
        </is>
      </c>
    </row>
    <row r="5" ht="12" customHeight="1">
      <c r="C5" s="156" t="n"/>
      <c r="D5" s="156" t="n"/>
      <c r="E5" s="156" t="n"/>
    </row>
    <row r="6" ht="12.75" customHeight="1">
      <c r="A6" s="154" t="inlineStr">
        <is>
          <t>Наименование объекта изысканий:</t>
        </is>
      </c>
      <c r="D6" s="122" t="inlineStr">
        <is>
          <t>Вынос в натуру границ вырубки</t>
        </is>
      </c>
    </row>
    <row r="7" ht="12" customHeight="1">
      <c r="A7" s="157" t="n"/>
      <c r="B7" s="157" t="n"/>
      <c r="C7" s="158" t="n"/>
      <c r="D7" s="159" t="n"/>
      <c r="E7" s="159" t="n"/>
      <c r="F7" s="159" t="n"/>
      <c r="G7" s="159" t="n"/>
    </row>
    <row r="8">
      <c r="A8" s="154" t="inlineStr">
        <is>
          <t>Заказчик:</t>
        </is>
      </c>
      <c r="D8" s="155" t="inlineStr">
        <is>
          <t xml:space="preserve"> ПАО «Россети»-«МЭС Востока»</t>
        </is>
      </c>
    </row>
    <row r="9" ht="12" customHeight="1"/>
    <row r="10" ht="13.5" customHeight="1">
      <c r="A10" s="154" t="inlineStr">
        <is>
          <t xml:space="preserve">Подрядчик: </t>
        </is>
      </c>
      <c r="D10" s="155" t="inlineStr">
        <is>
          <t>ООО «Петровский Парк»</t>
        </is>
      </c>
    </row>
    <row r="11" ht="12" customHeight="1">
      <c r="A11" s="158" t="n"/>
      <c r="B11" s="158" t="n"/>
    </row>
    <row r="12" ht="25.5" customHeight="1">
      <c r="A12" s="154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60" t="inlineStr">
        <is>
          <t>Основание: Ф.579959-19.31-РД</t>
        </is>
      </c>
      <c r="B13" s="281" t="n"/>
      <c r="C13" s="281" t="n"/>
      <c r="D13" s="281" t="n"/>
      <c r="E13" s="281" t="n"/>
      <c r="F13" s="281" t="n"/>
      <c r="G13" s="281" t="n"/>
    </row>
    <row r="14" ht="32.25" customHeight="1">
      <c r="A14" s="162" t="inlineStr">
        <is>
          <t>№ пп</t>
        </is>
      </c>
      <c r="B14" s="162" t="inlineStr">
        <is>
          <t>Наименование работ и затрат</t>
        </is>
      </c>
      <c r="C14" s="162" t="inlineStr">
        <is>
          <t>Ед.
Изм</t>
        </is>
      </c>
      <c r="D14" s="162" t="inlineStr">
        <is>
          <t>Кол-
во.</t>
        </is>
      </c>
      <c r="E14" s="162" t="inlineStr">
        <is>
          <t>Обоснование стоимости</t>
        </is>
      </c>
      <c r="F14" s="162" t="inlineStr">
        <is>
          <t>Расчет стоимости</t>
        </is>
      </c>
      <c r="G14" s="162" t="inlineStr">
        <is>
          <t>Стоимость, руб.</t>
        </is>
      </c>
    </row>
    <row r="15" ht="12" customHeight="1">
      <c r="A15" s="163" t="n">
        <v>1</v>
      </c>
      <c r="B15" s="164" t="n">
        <v>2</v>
      </c>
      <c r="C15" s="164" t="n">
        <v>3</v>
      </c>
      <c r="D15" s="164" t="n">
        <v>4</v>
      </c>
      <c r="E15" s="164" t="n">
        <v>5</v>
      </c>
      <c r="F15" s="164" t="n">
        <v>6</v>
      </c>
      <c r="G15" s="164" t="n">
        <v>7</v>
      </c>
    </row>
    <row r="16" ht="12.75" customHeight="1">
      <c r="A16" s="165" t="inlineStr">
        <is>
          <t>1</t>
        </is>
      </c>
      <c r="B16" s="166" t="inlineStr">
        <is>
          <t>Раздел</t>
        </is>
      </c>
      <c r="C16" s="166" t="n"/>
      <c r="D16" s="166" t="n"/>
      <c r="E16" s="166" t="inlineStr">
        <is>
          <t>Полевые работы</t>
        </is>
      </c>
      <c r="F16" s="166" t="n"/>
      <c r="G16" s="167" t="n"/>
    </row>
    <row r="17" ht="182.25" customHeight="1">
      <c r="A17" s="168" t="inlineStr">
        <is>
          <t>1.1</t>
        </is>
      </c>
      <c r="B17" s="169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12)</t>
        </is>
      </c>
      <c r="C17" s="170" t="inlineStr">
        <is>
          <t>знак (кол-во опор ВЛ, подлежащих вырубке)</t>
        </is>
      </c>
      <c r="D17" s="170" t="n">
        <v>121</v>
      </c>
      <c r="E17" s="170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70" t="inlineStr">
        <is>
          <t>921 руб. × 121 знаков × 1</t>
        </is>
      </c>
      <c r="G17" s="171" t="n">
        <f>ROUND(921*D17*1,2)</f>
        <v>111441</v>
      </c>
      <c r="I17" s="172" t="n"/>
    </row>
    <row r="18" ht="15.75" customHeight="1">
      <c r="A18" s="173" t="n"/>
      <c r="B18" s="174" t="inlineStr">
        <is>
          <t>Коэффициенты</t>
        </is>
      </c>
      <c r="C18" s="174" t="n"/>
      <c r="D18" s="174" t="n"/>
      <c r="E18" s="174" t="n"/>
      <c r="F18" s="174" t="n"/>
      <c r="G18" s="175" t="n"/>
    </row>
    <row r="19" ht="12.75" customHeight="1">
      <c r="A19" s="176" t="n"/>
      <c r="B19" s="177" t="inlineStr">
        <is>
          <t>Стадия: Изыскания</t>
        </is>
      </c>
      <c r="C19" s="178" t="n"/>
      <c r="D19" s="178" t="n"/>
      <c r="E19" s="178" t="n"/>
      <c r="F19" s="178" t="n"/>
      <c r="G19" s="179" t="n"/>
    </row>
    <row r="20" ht="15.75" customHeight="1">
      <c r="A20" s="176" t="n"/>
      <c r="B20" s="180" t="inlineStr">
        <is>
          <t>Разделы документации</t>
        </is>
      </c>
      <c r="C20" s="180" t="n"/>
      <c r="D20" s="180" t="n"/>
      <c r="E20" s="180" t="n"/>
      <c r="F20" s="180" t="n"/>
      <c r="G20" s="181" t="n"/>
    </row>
    <row r="21" ht="12.75" customHeight="1">
      <c r="A21" s="182" t="n"/>
      <c r="B21" s="183" t="inlineStr">
        <is>
          <t>1. Полный комплекс работ</t>
        </is>
      </c>
      <c r="C21" s="183" t="n"/>
      <c r="D21" s="183" t="n"/>
      <c r="E21" s="184" t="n">
        <v>1</v>
      </c>
      <c r="F21" s="183" t="n"/>
      <c r="G21" s="185" t="n"/>
    </row>
    <row r="22" ht="12.75" customHeight="1">
      <c r="A22" s="182" t="inlineStr">
        <is>
          <t>1.2</t>
        </is>
      </c>
      <c r="B22" s="186" t="inlineStr">
        <is>
          <t>Итого Полевые работы:</t>
        </is>
      </c>
      <c r="C22" s="186" t="n"/>
      <c r="D22" s="186" t="n"/>
      <c r="E22" s="186" t="n"/>
      <c r="F22" s="186" t="n"/>
      <c r="G22" s="187" t="n">
        <f>ROUND(($G$17),2)</f>
        <v>111441</v>
      </c>
    </row>
    <row r="23" ht="25.5" customHeight="1">
      <c r="A23" s="165" t="inlineStr">
        <is>
          <t>1.3</t>
        </is>
      </c>
      <c r="B23" s="166" t="inlineStr">
        <is>
          <t>Всего Полевые работы:</t>
        </is>
      </c>
      <c r="C23" s="166" t="n"/>
      <c r="D23" s="166" t="n"/>
      <c r="E23" s="166" t="n"/>
      <c r="F23" s="166" t="inlineStr">
        <is>
          <t>Сумма от п.1.2</t>
        </is>
      </c>
      <c r="G23" s="188" t="n">
        <f>ROUND((SUM($G$22:$G$22)),2)</f>
        <v>111441</v>
      </c>
      <c r="I23" s="172" t="n"/>
    </row>
    <row r="24" ht="12.75" customHeight="1">
      <c r="A24" s="165" t="inlineStr">
        <is>
          <t>2</t>
        </is>
      </c>
      <c r="B24" s="166" t="inlineStr">
        <is>
          <t>Раздел</t>
        </is>
      </c>
      <c r="C24" s="166" t="n"/>
      <c r="D24" s="166" t="n"/>
      <c r="E24" s="166" t="inlineStr">
        <is>
          <t>Прочие расходы</t>
        </is>
      </c>
      <c r="F24" s="166" t="n"/>
      <c r="G24" s="167" t="n"/>
      <c r="I24" s="172" t="n"/>
    </row>
    <row r="25" ht="123.75" customHeight="1">
      <c r="A25" s="165" t="inlineStr">
        <is>
          <t>2.1</t>
        </is>
      </c>
      <c r="B25" s="189" t="inlineStr">
        <is>
          <t>Внутренний транспорт. Исходное расстояние от базы до участка свыше 50 до 100 км; полевые работы свыше 75 до 150 тыс. руб. Коэффициент к трассе 1.</t>
        </is>
      </c>
      <c r="C25" s="189" t="n"/>
      <c r="D25" s="189" t="n"/>
      <c r="E25" s="189" t="inlineStr">
        <is>
          <t>О.у. п.9 табл 4 п.8</t>
        </is>
      </c>
      <c r="F25" s="189" t="inlineStr">
        <is>
          <t>25.00% от п.1.3</t>
        </is>
      </c>
      <c r="G25" s="190" t="n">
        <f>ROUND(G23*0.25,2)</f>
        <v>27860.25</v>
      </c>
      <c r="I25" s="172" t="n"/>
    </row>
    <row r="26" ht="38.25" customHeight="1">
      <c r="A26" s="165" t="inlineStr">
        <is>
          <t>2.2</t>
        </is>
      </c>
      <c r="B26" s="189" t="inlineStr">
        <is>
          <t xml:space="preserve">Расходы по организации и ликвидации работ </t>
        </is>
      </c>
      <c r="C26" s="189" t="n"/>
      <c r="D26" s="189" t="n"/>
      <c r="E26" s="189" t="inlineStr">
        <is>
          <t>О.у. п.13 6%
1,5 - для изысканий со сметной стоимостью от 75 до 150 тыс. руб.</t>
        </is>
      </c>
      <c r="F26" s="189" t="inlineStr">
        <is>
          <t>6% × 1.50 от п.1.3 и 2.1</t>
        </is>
      </c>
      <c r="G26" s="190" t="n">
        <f>ROUND((G23+G25)*0.06*1.5,2)</f>
        <v>12537.11</v>
      </c>
      <c r="I26" s="172" t="n"/>
    </row>
    <row r="27" ht="25.5" customHeight="1">
      <c r="A27" s="165" t="inlineStr">
        <is>
          <t>2.3</t>
        </is>
      </c>
      <c r="B27" s="166" t="inlineStr">
        <is>
          <t>Всего Прочие расходы:</t>
        </is>
      </c>
      <c r="C27" s="166" t="n"/>
      <c r="D27" s="166" t="n"/>
      <c r="E27" s="166" t="n"/>
      <c r="F27" s="166" t="inlineStr">
        <is>
          <t>Сумма от п.2.1-2.2</t>
        </is>
      </c>
      <c r="G27" s="188" t="n">
        <f>ROUND((SUM($G$25:$G$26)),2)</f>
        <v>40397.36</v>
      </c>
      <c r="I27" s="172" t="n"/>
    </row>
    <row r="28" ht="12.75" customHeight="1">
      <c r="A28" s="165" t="inlineStr">
        <is>
          <t>3</t>
        </is>
      </c>
      <c r="B28" s="166" t="inlineStr">
        <is>
          <t>Итого по смете:</t>
        </is>
      </c>
      <c r="C28" s="166" t="n"/>
      <c r="D28" s="166" t="n"/>
      <c r="E28" s="166" t="n"/>
      <c r="F28" s="166" t="n"/>
      <c r="G28" s="188" t="n">
        <f>ROUND(($G$23 + $G$27),2)</f>
        <v>151838.36</v>
      </c>
      <c r="I28" s="172" t="n"/>
    </row>
    <row r="29" ht="80.25" customHeight="1">
      <c r="A29" s="165" t="inlineStr">
        <is>
          <t>4</t>
        </is>
      </c>
      <c r="B29" s="189" t="inlineStr">
        <is>
          <t>Районная надбавка от полевых работ. Районный коэффициент к зар. плате 1.2. (Белогорский район) и Надбавка при базировании работников в Амурской обл.</t>
        </is>
      </c>
      <c r="C29" s="189" t="n"/>
      <c r="D29" s="189" t="n"/>
      <c r="E29" s="189" t="inlineStr">
        <is>
          <t xml:space="preserve">п.8д О.у. Табл.3, п. 8е
</t>
        </is>
      </c>
      <c r="F29" s="189" t="inlineStr">
        <is>
          <t>Коэф - т 1+(0,1+0,15) от п.3</t>
        </is>
      </c>
      <c r="G29" s="190" t="n">
        <f>ROUND(G28*1.25,2)</f>
        <v>189797.95</v>
      </c>
      <c r="I29" s="191" t="n"/>
      <c r="K29" s="192" t="n"/>
    </row>
    <row r="30" ht="41.25" customHeight="1">
      <c r="A30" s="165" t="inlineStr">
        <is>
          <t>5</t>
        </is>
      </c>
      <c r="B30" s="189" t="inlineStr">
        <is>
          <t>Индекс на I квартал 2026 года на изыскательские работы к уровню цен 01.01.2001</t>
        </is>
      </c>
      <c r="C30" s="189" t="n"/>
      <c r="D30" s="189" t="n"/>
      <c r="E30" s="189" t="inlineStr">
        <is>
          <t>Минстрой России от 26.01.2026 № 3017-ИФ/09, приложение 5.</t>
        </is>
      </c>
      <c r="F30" s="189" t="inlineStr">
        <is>
          <t>Коэффициент 6,97 к итогу п.4</t>
        </is>
      </c>
      <c r="G30" s="190" t="n">
        <f>ROUND(G29*6.97,2)</f>
        <v>1322891.71</v>
      </c>
      <c r="I30" s="172" t="n"/>
    </row>
    <row r="31" ht="12.75" customHeight="1">
      <c r="A31" s="165" t="inlineStr">
        <is>
          <t>6</t>
        </is>
      </c>
      <c r="B31" s="166" t="inlineStr">
        <is>
          <t>Всего по смете:</t>
        </is>
      </c>
      <c r="C31" s="166" t="n"/>
      <c r="D31" s="166" t="n"/>
      <c r="E31" s="166" t="n"/>
      <c r="F31" s="166" t="inlineStr">
        <is>
          <t>Сумма от п.5</t>
        </is>
      </c>
      <c r="G31" s="188" t="n">
        <f>ROUND((G30),2)</f>
        <v>1322891.71</v>
      </c>
    </row>
    <row r="32" ht="43.5" customHeight="1">
      <c r="A32" s="165" t="inlineStr">
        <is>
          <t>7</t>
        </is>
      </c>
      <c r="B32" s="166" t="inlineStr">
        <is>
          <t>Всего по смете в 2000 г.:</t>
        </is>
      </c>
      <c r="C32" s="166" t="n"/>
      <c r="D32" s="166" t="n"/>
      <c r="E32" s="166" t="inlineStr">
        <is>
          <t>Письма Госстроя России от 04.01.2001 № АШ- 9/10, и от 07.10.1999 № АШ-3412/10</t>
        </is>
      </c>
      <c r="F32" s="166" t="n">
        <v>1.266</v>
      </c>
      <c r="G32" s="188" t="n">
        <f>ROUND(G29/F32,2)</f>
        <v>149919.39</v>
      </c>
      <c r="H32" s="191" t="n"/>
    </row>
    <row r="33" ht="43.5" customHeight="1">
      <c r="A33" s="193" t="n"/>
      <c r="B33" s="122" t="n"/>
      <c r="C33" s="122" t="n"/>
      <c r="D33" s="122" t="n"/>
      <c r="E33" s="122" t="n"/>
      <c r="F33" s="122" t="n"/>
      <c r="G33" s="194" t="n"/>
      <c r="H33" s="191" t="n"/>
    </row>
    <row r="34" ht="12" customHeight="1">
      <c r="A34" s="195" t="inlineStr">
        <is>
          <t>Составил:                                                                                                        Григорова И. А.</t>
        </is>
      </c>
    </row>
    <row r="35" ht="12" customHeight="1">
      <c r="A35" s="195" t="n"/>
      <c r="B35" s="195" t="n"/>
      <c r="C35" s="195" t="n"/>
      <c r="D35" s="195" t="n"/>
      <c r="E35" s="195" t="n"/>
      <c r="F35" s="195" t="n"/>
      <c r="G35" s="195" t="n"/>
      <c r="I35" s="196" t="n"/>
    </row>
    <row r="36" ht="12" customHeight="1">
      <c r="A36" s="195" t="n"/>
      <c r="B36" s="195" t="n"/>
      <c r="C36" s="195" t="n"/>
      <c r="D36" s="195" t="n"/>
      <c r="E36" s="195" t="n"/>
      <c r="F36" s="195" t="n"/>
      <c r="G36" s="195" t="n"/>
    </row>
    <row r="37" ht="12" customHeight="1">
      <c r="A37" s="195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7" t="n"/>
      <c r="I38" s="198" t="n"/>
    </row>
    <row r="40" ht="75" customHeight="1">
      <c r="A40" s="199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26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4"/>
    <col width="8.289999999999999" customWidth="1" min="5" max="5"/>
    <col width="10.43" customWidth="1" min="6" max="6"/>
    <col width="9.140000000000001" customWidth="1" min="7" max="7"/>
    <col width="3.72" customWidth="1" min="8" max="8"/>
    <col width="8.289999999999999" customWidth="1" min="9" max="9"/>
    <col width="9.140000000000001" customWidth="1" min="10" max="10"/>
    <col width="11.28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>
      <c r="A1" s="200" t="inlineStr">
        <is>
          <t>Сметный расчет № СР-2-31</t>
        </is>
      </c>
    </row>
    <row r="2" ht="15" customHeight="1">
      <c r="A2" s="200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200" t="inlineStr">
        <is>
          <t>Объект: 31-ВЛ 220 Белогорск-т - Завитая с отп на ПС Хвойная</t>
        </is>
      </c>
    </row>
    <row r="4">
      <c r="A4" s="201" t="inlineStr">
        <is>
          <t>Основание: Ф.579959-19.31-РД</t>
        </is>
      </c>
      <c r="B4" s="52" t="n"/>
      <c r="C4" s="52" t="n"/>
      <c r="D4" s="52" t="n"/>
      <c r="E4" s="52" t="n"/>
      <c r="F4" s="52" t="n"/>
      <c r="G4" s="52" t="n"/>
      <c r="H4" s="52" t="n"/>
      <c r="I4" s="52" t="n"/>
      <c r="J4" s="52" t="n"/>
      <c r="K4" s="52" t="n"/>
    </row>
    <row r="5" ht="25.5" customHeight="1">
      <c r="A5" s="202" t="inlineStr">
        <is>
          <t>№ п/п</t>
        </is>
      </c>
      <c r="B5" s="202" t="inlineStr">
        <is>
          <t>Наименование затрат</t>
        </is>
      </c>
      <c r="C5" s="203" t="n"/>
      <c r="D5" s="203" t="n"/>
      <c r="E5" s="203" t="n"/>
      <c r="F5" s="203" t="n"/>
      <c r="G5" s="203" t="n"/>
      <c r="H5" s="203" t="n"/>
      <c r="I5" s="204" t="n"/>
      <c r="J5" s="202" t="inlineStr">
        <is>
          <t>Ед. изм</t>
        </is>
      </c>
      <c r="K5" s="202" t="inlineStr">
        <is>
          <t>Затраты, руб.</t>
        </is>
      </c>
    </row>
    <row r="6" ht="15" customHeight="1">
      <c r="A6" s="205" t="inlineStr">
        <is>
          <t>Перевозка рабочих из г. Белогорск к месту проведения работ</t>
        </is>
      </c>
      <c r="B6" s="203" t="n"/>
      <c r="C6" s="203" t="n"/>
      <c r="D6" s="203" t="n"/>
      <c r="E6" s="203" t="n"/>
      <c r="F6" s="203" t="n"/>
      <c r="G6" s="203" t="n"/>
      <c r="H6" s="203" t="n"/>
      <c r="I6" s="204" t="n"/>
      <c r="J6" s="206" t="n"/>
      <c r="K6" s="207" t="n"/>
    </row>
    <row r="7" ht="26.25" customHeight="1">
      <c r="A7" s="202" t="n">
        <v>1</v>
      </c>
      <c r="B7" s="208" t="inlineStr">
        <is>
          <t>Расстояние перевозки 
- по вдольтрассовым проездам</t>
        </is>
      </c>
      <c r="C7" s="203" t="n"/>
      <c r="D7" s="203" t="n"/>
      <c r="E7" s="203" t="n"/>
      <c r="F7" s="203" t="n"/>
      <c r="G7" s="203" t="n"/>
      <c r="H7" s="203" t="n"/>
      <c r="I7" s="204" t="n"/>
      <c r="J7" s="209" t="inlineStr">
        <is>
          <t>км</t>
        </is>
      </c>
      <c r="K7" s="210" t="n">
        <v>66</v>
      </c>
    </row>
    <row r="8" ht="17.25" customHeight="1">
      <c r="A8" s="202" t="n">
        <v>2</v>
      </c>
      <c r="B8" s="208" t="inlineStr">
        <is>
          <t>Количество перевозимых людей</t>
        </is>
      </c>
      <c r="C8" s="203" t="n"/>
      <c r="D8" s="203" t="n"/>
      <c r="E8" s="203" t="n"/>
      <c r="F8" s="203" t="n"/>
      <c r="G8" s="203" t="n"/>
      <c r="H8" s="203" t="n"/>
      <c r="I8" s="204" t="n"/>
      <c r="J8" s="209" t="inlineStr">
        <is>
          <t>чел.</t>
        </is>
      </c>
      <c r="K8" s="211" t="n">
        <f>9*3</f>
        <v>27</v>
      </c>
    </row>
    <row r="9" ht="17.25" customHeight="1">
      <c r="A9" s="202" t="n">
        <v>3</v>
      </c>
      <c r="B9" s="212" t="inlineStr">
        <is>
          <t xml:space="preserve">Продолжительность строительства </t>
        </is>
      </c>
      <c r="C9" s="203" t="n"/>
      <c r="D9" s="203" t="n"/>
      <c r="E9" s="203" t="n"/>
      <c r="F9" s="203" t="n"/>
      <c r="G9" s="203" t="n"/>
      <c r="H9" s="203" t="n"/>
      <c r="I9" s="204" t="n"/>
      <c r="J9" s="209" t="inlineStr">
        <is>
          <t>дней</t>
        </is>
      </c>
      <c r="K9" s="211" t="n">
        <f>30*2.5</f>
        <v>75</v>
      </c>
    </row>
    <row r="10" ht="17.25" customHeight="1">
      <c r="A10" s="202" t="n">
        <v>4</v>
      </c>
      <c r="B10" s="208" t="inlineStr">
        <is>
          <t>Частота перевозки</t>
        </is>
      </c>
      <c r="C10" s="203" t="n"/>
      <c r="D10" s="203" t="n"/>
      <c r="E10" s="203" t="n"/>
      <c r="F10" s="203" t="n"/>
      <c r="G10" s="203" t="n"/>
      <c r="H10" s="203" t="n"/>
      <c r="I10" s="204" t="n"/>
      <c r="J10" s="209" t="inlineStr">
        <is>
          <t>раз/день</t>
        </is>
      </c>
      <c r="K10" s="211" t="n">
        <v>2</v>
      </c>
    </row>
    <row r="11" ht="17.25" customHeight="1">
      <c r="A11" s="202" t="n">
        <v>5</v>
      </c>
      <c r="B11" s="212" t="inlineStr">
        <is>
          <t xml:space="preserve">Пассажировместимость машины  </t>
        </is>
      </c>
      <c r="C11" s="203" t="n"/>
      <c r="D11" s="203" t="n"/>
      <c r="E11" s="203" t="n"/>
      <c r="F11" s="203" t="n"/>
      <c r="G11" s="203" t="n"/>
      <c r="H11" s="203" t="n"/>
      <c r="I11" s="204" t="n"/>
      <c r="J11" s="209" t="inlineStr">
        <is>
          <t>чел.</t>
        </is>
      </c>
      <c r="K11" s="213" t="n">
        <v>20</v>
      </c>
    </row>
    <row r="12" ht="17.25" customHeight="1">
      <c r="A12" s="202" t="n">
        <v>6</v>
      </c>
      <c r="B12" s="208" t="inlineStr">
        <is>
          <t>Скорость движения автомобиля (Раздел 4)</t>
        </is>
      </c>
      <c r="C12" s="203" t="n"/>
      <c r="D12" s="203" t="n"/>
      <c r="E12" s="203" t="n"/>
      <c r="F12" s="203" t="n"/>
      <c r="G12" s="203" t="n"/>
      <c r="H12" s="203" t="n"/>
      <c r="I12" s="204" t="n"/>
      <c r="J12" s="209" t="inlineStr">
        <is>
          <t>км/час</t>
        </is>
      </c>
      <c r="K12" s="211" t="n">
        <v>30</v>
      </c>
    </row>
    <row r="13" ht="17.25" customHeight="1">
      <c r="A13" s="202" t="n">
        <v>7</v>
      </c>
      <c r="B13" s="208" t="inlineStr">
        <is>
          <t xml:space="preserve">Количество необходимых машин </t>
        </is>
      </c>
      <c r="C13" s="203" t="n"/>
      <c r="D13" s="203" t="n"/>
      <c r="E13" s="203" t="n"/>
      <c r="F13" s="203" t="n"/>
      <c r="G13" s="203" t="n"/>
      <c r="H13" s="203" t="n"/>
      <c r="I13" s="204" t="n"/>
      <c r="J13" s="209" t="inlineStr">
        <is>
          <t>шт.</t>
        </is>
      </c>
      <c r="K13" s="211" t="n">
        <f>ROUNDUP(K8/K11,0)</f>
        <v>2</v>
      </c>
    </row>
    <row r="14" ht="46.5" customHeight="1">
      <c r="A14" s="202" t="n">
        <v>8</v>
      </c>
      <c r="B14" s="208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203" t="n"/>
      <c r="D14" s="203" t="n"/>
      <c r="E14" s="203" t="n"/>
      <c r="F14" s="203" t="n"/>
      <c r="G14" s="203" t="n"/>
      <c r="H14" s="203" t="n"/>
      <c r="I14" s="204" t="n"/>
      <c r="J14" s="209" t="inlineStr">
        <is>
          <t>руб.</t>
        </is>
      </c>
      <c r="K14" s="214" t="n">
        <v>71.59999999999999</v>
      </c>
      <c r="Q14" s="215" t="inlineStr">
        <is>
          <t xml:space="preserve">  </t>
        </is>
      </c>
    </row>
    <row r="15" ht="32.25" customHeight="1">
      <c r="A15" s="202" t="n">
        <v>9</v>
      </c>
      <c r="B15" s="216" t="inlineStr">
        <is>
          <t>ИТОГО, Затраты на доставку рабочих на объект и обратно. В ценах 01.01.2000 г.</t>
        </is>
      </c>
      <c r="C15" s="203" t="n"/>
      <c r="D15" s="203" t="n"/>
      <c r="E15" s="203" t="n"/>
      <c r="F15" s="203" t="n"/>
      <c r="G15" s="203" t="n"/>
      <c r="H15" s="203" t="n"/>
      <c r="I15" s="204" t="n"/>
      <c r="J15" s="209" t="inlineStr">
        <is>
          <t>руб.</t>
        </is>
      </c>
      <c r="K15" s="217" t="n">
        <f>K18</f>
        <v>47256</v>
      </c>
    </row>
    <row r="16" ht="18.75" customHeight="1">
      <c r="A16" s="206" t="n">
        <v>10</v>
      </c>
      <c r="B16" s="218" t="inlineStr">
        <is>
          <t>ИТОГО, Затраты на доставку рабочих на объект и обратно. В ценах I кв. 2026 г.</t>
        </is>
      </c>
      <c r="C16" s="203" t="n"/>
      <c r="D16" s="203" t="n"/>
      <c r="E16" s="203" t="n"/>
      <c r="F16" s="203" t="n"/>
      <c r="G16" s="203" t="n"/>
      <c r="H16" s="203" t="n"/>
      <c r="I16" s="204" t="n"/>
      <c r="J16" s="209" t="inlineStr">
        <is>
          <t>руб.</t>
        </is>
      </c>
      <c r="K16" s="217" t="n">
        <f>F20</f>
        <v>663946.8</v>
      </c>
    </row>
    <row r="17" ht="22.5" customHeight="1">
      <c r="A17" s="219" t="inlineStr">
        <is>
          <t xml:space="preserve">1. Перевозка рабочих </t>
        </is>
      </c>
      <c r="B17" s="220" t="n"/>
      <c r="C17" s="220" t="n"/>
      <c r="D17" s="220" t="n"/>
      <c r="E17" s="220" t="n"/>
      <c r="F17" s="220" t="n"/>
      <c r="G17" s="220" t="n"/>
      <c r="H17" s="220" t="n"/>
      <c r="I17" s="220" t="n"/>
      <c r="J17" s="220" t="n"/>
      <c r="K17" s="220" t="n"/>
    </row>
    <row r="18" ht="15" customHeight="1">
      <c r="A18" s="221" t="n">
        <f>K7</f>
        <v>66</v>
      </c>
      <c r="B18" s="222" t="inlineStr">
        <is>
          <t>х</t>
        </is>
      </c>
      <c r="C18" s="223" t="n">
        <f>K9</f>
        <v>75</v>
      </c>
      <c r="D18" s="222" t="inlineStr">
        <is>
          <t>х</t>
        </is>
      </c>
      <c r="E18" s="223" t="n">
        <f>K10</f>
        <v>2</v>
      </c>
      <c r="F18" s="223" t="inlineStr">
        <is>
          <t>х</t>
        </is>
      </c>
      <c r="G18" s="223" t="n">
        <f>K13</f>
        <v>2</v>
      </c>
      <c r="H18" s="222" t="inlineStr">
        <is>
          <t>х</t>
        </is>
      </c>
      <c r="I18" s="221" t="n">
        <f>K14</f>
        <v>71.6</v>
      </c>
      <c r="J18" s="224" t="inlineStr">
        <is>
          <t>=</t>
        </is>
      </c>
      <c r="K18" s="225" t="n">
        <f>ROUND(A18*C18*E18*I18*G18/D19,2)</f>
        <v>47256</v>
      </c>
    </row>
    <row r="19" ht="15" customHeight="1">
      <c r="A19" s="226" t="n"/>
      <c r="B19" s="226" t="n"/>
      <c r="C19" s="226" t="n"/>
      <c r="D19" s="227" t="n">
        <f>K12</f>
        <v>30</v>
      </c>
      <c r="E19" s="226" t="n"/>
      <c r="F19" s="226" t="n"/>
      <c r="G19" s="226" t="n"/>
      <c r="H19" s="226" t="n"/>
      <c r="I19" s="226" t="n"/>
    </row>
    <row r="20" ht="16.5" customHeight="1">
      <c r="A20" s="228" t="n">
        <f>K18</f>
        <v>47256</v>
      </c>
      <c r="C20" s="224" t="inlineStr">
        <is>
          <t>х</t>
        </is>
      </c>
      <c r="D20" s="224" t="n">
        <f>K21</f>
        <v>14.05</v>
      </c>
      <c r="E20" s="224" t="inlineStr">
        <is>
          <t>=</t>
        </is>
      </c>
      <c r="F20" s="225" t="n">
        <f>ROUND(A20*D20,2)</f>
        <v>663946.8</v>
      </c>
      <c r="G20" s="229" t="inlineStr">
        <is>
          <t>руб. в текущих ценах</t>
        </is>
      </c>
      <c r="J20" s="230" t="n"/>
      <c r="K20" s="226" t="n"/>
    </row>
    <row r="21" ht="18.75" customHeight="1">
      <c r="A21" s="231" t="inlineStr">
        <is>
          <t>Минстрой России от 24.02.2026 № 9491-ИФ/09, приложение 4. Индекс 14,05.</t>
        </is>
      </c>
      <c r="J21" s="232" t="inlineStr">
        <is>
          <t>К=</t>
        </is>
      </c>
      <c r="K21" s="232" t="n">
        <v>14.05</v>
      </c>
    </row>
    <row r="22" ht="26.25" customHeight="1">
      <c r="A22" s="233" t="inlineStr">
        <is>
          <t>Составил:</t>
        </is>
      </c>
      <c r="B22" s="234" t="n"/>
      <c r="C22" s="161" t="n"/>
      <c r="D22" s="161" t="n"/>
      <c r="E22" s="233" t="inlineStr">
        <is>
          <t>Григорова И. А.</t>
        </is>
      </c>
      <c r="G22" s="235" t="n"/>
      <c r="H22" s="236" t="n"/>
      <c r="I22" s="236" t="n"/>
      <c r="J22" s="236" t="n"/>
      <c r="K22" s="236" t="n"/>
    </row>
    <row r="23" ht="15" customHeight="1">
      <c r="A23" s="233" t="n"/>
      <c r="E23" s="233" t="n"/>
    </row>
    <row r="24" ht="9.75" customHeight="1">
      <c r="A24" s="233" t="n"/>
      <c r="E24" s="233" t="n"/>
    </row>
    <row r="25" ht="18" customHeight="1">
      <c r="A25" s="233" t="inlineStr">
        <is>
          <t>Проверил:</t>
        </is>
      </c>
      <c r="B25" s="234" t="n"/>
      <c r="C25" s="161" t="n"/>
      <c r="D25" s="161" t="n"/>
      <c r="E25" s="233" t="inlineStr">
        <is>
          <t>Черкасов А. В.</t>
        </is>
      </c>
    </row>
    <row r="27" ht="75" customHeight="1">
      <c r="A27" s="199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27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6.72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>
      <c r="B1" s="237" t="inlineStr">
        <is>
          <t>Сметный расчет № СР-3-31</t>
        </is>
      </c>
      <c r="E1" s="238" t="n"/>
    </row>
    <row r="2" ht="15.75" customHeight="1">
      <c r="B2" s="237" t="inlineStr">
        <is>
          <t xml:space="preserve">Затраты, связанные с командированием рабочих </t>
        </is>
      </c>
      <c r="E2" s="238" t="n"/>
    </row>
    <row r="3" ht="15.75" customHeight="1">
      <c r="A3" s="237" t="n"/>
      <c r="C3" s="239" t="n"/>
    </row>
    <row r="4" ht="15.75" customHeight="1">
      <c r="A4" s="237" t="inlineStr">
        <is>
          <t>Объект: 31-ВЛ 220 Белогорск-т - Завитая с отп на ПС Хвойная</t>
        </is>
      </c>
    </row>
    <row r="5" ht="15.75" customHeight="1">
      <c r="A5" s="240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41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42" t="n"/>
    </row>
    <row r="7" ht="15" customHeight="1">
      <c r="A7" s="243" t="n"/>
      <c r="B7" s="244" t="n"/>
      <c r="C7" s="245" t="n"/>
      <c r="D7" s="245" t="n"/>
    </row>
    <row r="8">
      <c r="A8" s="246" t="inlineStr">
        <is>
          <t>Основание: Ф.579959-19.31-РД</t>
        </is>
      </c>
    </row>
    <row r="9" ht="28.5" customHeight="1">
      <c r="A9" s="247" t="inlineStr">
        <is>
          <t>№ п/п</t>
        </is>
      </c>
      <c r="B9" s="248" t="inlineStr">
        <is>
          <t>Наименование затрат</t>
        </is>
      </c>
      <c r="C9" s="248" t="inlineStr">
        <is>
          <t>ед.изм.</t>
        </is>
      </c>
      <c r="D9" s="247" t="inlineStr">
        <is>
          <t>Кол-во / Стоимость</t>
        </is>
      </c>
    </row>
    <row r="10" ht="15" customHeight="1">
      <c r="A10" s="248" t="n">
        <v>1</v>
      </c>
      <c r="B10" s="249" t="inlineStr">
        <is>
          <t>Исходные данные:</t>
        </is>
      </c>
      <c r="C10" s="203" t="n"/>
      <c r="D10" s="204" t="n"/>
    </row>
    <row r="11" ht="30" customHeight="1">
      <c r="A11" s="250" t="inlineStr">
        <is>
          <t>1.1</t>
        </is>
      </c>
      <c r="B11" s="251" t="inlineStr">
        <is>
          <t>Продолжительность строительства</t>
        </is>
      </c>
      <c r="C11" s="252" t="inlineStr">
        <is>
          <t>сут.</t>
        </is>
      </c>
      <c r="D11" s="253" t="n">
        <f>30*2.5</f>
        <v>75</v>
      </c>
    </row>
    <row r="12" ht="30" customHeight="1">
      <c r="A12" s="250" t="inlineStr">
        <is>
          <t>1.2</t>
        </is>
      </c>
      <c r="B12" s="251" t="inlineStr">
        <is>
          <t>Численность рабочих</t>
        </is>
      </c>
      <c r="C12" s="252" t="inlineStr">
        <is>
          <t>чел.</t>
        </is>
      </c>
      <c r="D12" s="252" t="n">
        <f>9*3</f>
        <v>27</v>
      </c>
    </row>
    <row r="13" ht="30" customHeight="1">
      <c r="A13" s="250" t="inlineStr">
        <is>
          <t>1.3</t>
        </is>
      </c>
      <c r="B13" s="251" t="inlineStr">
        <is>
          <t>Пункт базировки г.Белогорск</t>
        </is>
      </c>
      <c r="C13" s="254" t="n"/>
      <c r="D13" s="254" t="n"/>
    </row>
    <row r="14" ht="15" customHeight="1">
      <c r="A14" s="250" t="inlineStr">
        <is>
          <t>1.4</t>
        </is>
      </c>
      <c r="B14" s="251" t="inlineStr">
        <is>
          <t>Автомобильная перевозки</t>
        </is>
      </c>
      <c r="C14" s="255" t="inlineStr">
        <is>
          <t>км.</t>
        </is>
      </c>
      <c r="D14" s="252" t="n">
        <v>670</v>
      </c>
    </row>
    <row r="15" ht="15" customHeight="1">
      <c r="A15" s="248" t="n">
        <v>2</v>
      </c>
      <c r="B15" s="249" t="inlineStr">
        <is>
          <t>Расчет суточных и проживания:</t>
        </is>
      </c>
      <c r="C15" s="203" t="n"/>
      <c r="D15" s="204" t="n"/>
    </row>
    <row r="16" ht="45" customHeight="1">
      <c r="A16" s="250" t="inlineStr">
        <is>
          <t>2.1</t>
        </is>
      </c>
      <c r="B16" s="256" t="inlineStr">
        <is>
          <t>Суточные по исходной ставке: 100 руб. × 75 суток × 27 чел.</t>
        </is>
      </c>
      <c r="C16" s="252" t="inlineStr">
        <is>
          <t>руб.</t>
        </is>
      </c>
      <c r="D16" s="257" t="n">
        <f>ROUND(D11*D12*100,2)</f>
        <v>202500</v>
      </c>
    </row>
    <row r="17" ht="60" customHeight="1">
      <c r="A17" s="250" t="inlineStr">
        <is>
          <t>2.2</t>
        </is>
      </c>
      <c r="B17" s="256" t="inlineStr">
        <is>
          <t>Проживание по исходной ставке: 550 руб. × 75 суток × 27 чел.</t>
        </is>
      </c>
      <c r="C17" s="252" t="inlineStr">
        <is>
          <t>руб.</t>
        </is>
      </c>
      <c r="D17" s="257" t="n">
        <f>ROUND(D11*D12*550,2)</f>
        <v>1113750</v>
      </c>
    </row>
    <row r="18" ht="15" customHeight="1">
      <c r="A18" s="258" t="inlineStr">
        <is>
          <t>3</t>
        </is>
      </c>
      <c r="B18" s="259" t="inlineStr">
        <is>
          <t>Расчет затрат на проезд работников до места расположения  г. Белогорск:</t>
        </is>
      </c>
      <c r="C18" s="203" t="n"/>
      <c r="D18" s="204" t="n"/>
    </row>
    <row r="19" ht="15" customHeight="1">
      <c r="A19" s="260" t="inlineStr">
        <is>
          <t xml:space="preserve">            Автомобильные перевозки от г. Хабаровск - г. Белогорск</t>
        </is>
      </c>
      <c r="B19" s="203" t="n"/>
      <c r="C19" s="203" t="n"/>
      <c r="D19" s="204" t="n"/>
    </row>
    <row r="20" ht="50.25" customHeight="1">
      <c r="A20" s="250" t="inlineStr">
        <is>
          <t>3.1</t>
        </is>
      </c>
      <c r="B20" s="251" t="inlineStr">
        <is>
          <t>Время в пути в одном направлении 670км/51 км/час (скорость  движения вахтового автобуса доставки, взята применительно по прил. № 6,  Методика 318/пр от 15.06.2020 г.)</t>
        </is>
      </c>
      <c r="C20" s="252" t="inlineStr">
        <is>
          <t>час</t>
        </is>
      </c>
      <c r="D20" s="257" t="n">
        <f>D14/51</f>
        <v>13.1372549019608</v>
      </c>
    </row>
    <row r="21" ht="15" customHeight="1">
      <c r="A21" s="250" t="inlineStr">
        <is>
          <t>3.2</t>
        </is>
      </c>
      <c r="B21" s="251" t="inlineStr">
        <is>
          <t>Стоимость 1 маш.- часа автобуса (ФСЭМ-91.13.03-508)</t>
        </is>
      </c>
      <c r="C21" s="252" t="inlineStr">
        <is>
          <t>руб/час</t>
        </is>
      </c>
      <c r="D21" s="257" t="n">
        <v>71.59999999999999</v>
      </c>
    </row>
    <row r="22" ht="15" customHeight="1">
      <c r="A22" s="250" t="inlineStr">
        <is>
          <t>3.3</t>
        </is>
      </c>
      <c r="B22" s="251" t="inlineStr">
        <is>
          <t>Количество автобусов</t>
        </is>
      </c>
      <c r="C22" s="252" t="inlineStr">
        <is>
          <t>шт</t>
        </is>
      </c>
      <c r="D22" s="261" t="n">
        <f>ROUNDUP(D12/20,0)</f>
        <v>2</v>
      </c>
    </row>
    <row r="23" ht="90" customHeight="1">
      <c r="A23" s="250" t="inlineStr">
        <is>
          <t>3.4</t>
        </is>
      </c>
      <c r="B23" s="251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2" t="inlineStr">
        <is>
          <t>К</t>
        </is>
      </c>
      <c r="D23" s="282" t="n">
        <v>1.035</v>
      </c>
    </row>
    <row r="24" ht="45" customHeight="1">
      <c r="A24" s="250" t="n"/>
      <c r="B24" s="256" t="inlineStr">
        <is>
          <t>Проезд в базисных ценах 01.01.2000: (670 / 51) ч × 71.6 руб./ч × 2 авт. × 2 × 1.035.</t>
        </is>
      </c>
      <c r="C24" s="252" t="inlineStr">
        <is>
          <t>руб.</t>
        </is>
      </c>
      <c r="D24" s="257" t="n">
        <f>ROUND(D20*D21*D22*2*D23,2)</f>
        <v>3894.2</v>
      </c>
    </row>
    <row r="25" ht="42.75" customHeight="1">
      <c r="A25" s="250" t="n"/>
      <c r="B25" s="263" t="inlineStr">
        <is>
          <t>Проезд в текущих ценах I кв. 2026: индекс 14,05. Минстрой России от 24.02.2026 № 9491-ИФ/09.</t>
        </is>
      </c>
      <c r="C25" s="248" t="inlineStr">
        <is>
          <t>руб.</t>
        </is>
      </c>
      <c r="D25" s="264" t="n">
        <f>ROUND(D20*D21*D22*2*D23*E25,2)</f>
        <v>54713.48</v>
      </c>
      <c r="E25" s="215" t="n">
        <v>14.05</v>
      </c>
    </row>
    <row r="26" ht="15" customHeight="1">
      <c r="A26" s="252" t="n"/>
      <c r="B26" s="265" t="inlineStr">
        <is>
          <t>Итого в текущих ценах без НДС</t>
        </is>
      </c>
      <c r="C26" s="248" t="inlineStr">
        <is>
          <t>руб.</t>
        </is>
      </c>
      <c r="D26" s="264" t="n">
        <f>ROUND(D16+D17+D25,2)</f>
        <v>1370963.48</v>
      </c>
    </row>
    <row r="27" ht="45" customHeight="1">
      <c r="A27" s="252" t="n"/>
      <c r="B27" s="266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7" t="inlineStr">
        <is>
          <t>руб.</t>
        </is>
      </c>
      <c r="D27" s="268" t="n">
        <f>ROUND(D26/E25,2)</f>
        <v>97577.47</v>
      </c>
    </row>
    <row r="29" ht="15.75" customHeight="1">
      <c r="B29" s="269" t="inlineStr">
        <is>
          <t xml:space="preserve">Составил:                    </t>
        </is>
      </c>
      <c r="C29" s="269" t="inlineStr">
        <is>
          <t>Григорова И. А.</t>
        </is>
      </c>
      <c r="D29" s="269" t="n"/>
    </row>
    <row r="30" ht="15.75" customHeight="1">
      <c r="B30" s="270" t="n"/>
      <c r="C30" s="269" t="n"/>
      <c r="D30" s="269" t="n"/>
    </row>
    <row r="31" ht="15.75" customHeight="1">
      <c r="B31" s="269" t="inlineStr">
        <is>
          <t>Проверил:</t>
        </is>
      </c>
      <c r="C31" s="269" t="inlineStr">
        <is>
          <t>Черкасов А. В.</t>
        </is>
      </c>
      <c r="D31" s="269" t="n"/>
    </row>
    <row r="33" ht="75" customHeight="1">
      <c r="A33" s="199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2026-09-17T21:47:40Z</dcterms:created>
  <dcterms:modified xmlns:dcterms="http://purl.org/dc/terms/" xmlns:xsi="http://www.w3.org/2001/XMLSchema-instance" xsi:type="dcterms:W3CDTF">2026-09-17T21:58:11Z</dcterms:modified>
</cp:coreProperties>
</file>