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2-01" sheetId="3" state="visible" r:id="rId3"/>
    <sheet xmlns:r="http://schemas.openxmlformats.org/officeDocument/2006/relationships" name="02-32-02" sheetId="4" state="visible" r:id="rId4"/>
    <sheet xmlns:r="http://schemas.openxmlformats.org/officeDocument/2006/relationships" name="02-32-03" sheetId="5" state="visible" r:id="rId5"/>
    <sheet xmlns:r="http://schemas.openxmlformats.org/officeDocument/2006/relationships" name="02-32-04" sheetId="6" state="visible" r:id="rId6"/>
    <sheet xmlns:r="http://schemas.openxmlformats.org/officeDocument/2006/relationships" name="02-32-05" sheetId="7" state="visible" r:id="rId7"/>
    <sheet xmlns:r="http://schemas.openxmlformats.org/officeDocument/2006/relationships" name="02-32-06" sheetId="8" state="visible" r:id="rId8"/>
    <sheet xmlns:r="http://schemas.openxmlformats.org/officeDocument/2006/relationships" name="02-32-07" sheetId="9" state="visible" r:id="rId9"/>
    <sheet xmlns:r="http://schemas.openxmlformats.org/officeDocument/2006/relationships" name="02-32-08" sheetId="10" state="visible" r:id="rId10"/>
    <sheet xmlns:r="http://schemas.openxmlformats.org/officeDocument/2006/relationships" name="02-32-09" sheetId="11" state="visible" r:id="rId11"/>
    <sheet xmlns:r="http://schemas.openxmlformats.org/officeDocument/2006/relationships" name="02-32-10" sheetId="12" state="visible" r:id="rId12"/>
    <sheet xmlns:r="http://schemas.openxmlformats.org/officeDocument/2006/relationships" name="02-32-11" sheetId="13" state="visible" r:id="rId13"/>
    <sheet xmlns:r="http://schemas.openxmlformats.org/officeDocument/2006/relationships" name="02-32-12" sheetId="14" state="visible" r:id="rId14"/>
    <sheet xmlns:r="http://schemas.openxmlformats.org/officeDocument/2006/relationships" name="02-32-13" sheetId="15" state="visible" r:id="rId15"/>
    <sheet xmlns:r="http://schemas.openxmlformats.org/officeDocument/2006/relationships" name="02-32-14" sheetId="16" state="visible" r:id="rId16"/>
    <sheet xmlns:r="http://schemas.openxmlformats.org/officeDocument/2006/relationships" name="02-32-15" sheetId="17" state="visible" r:id="rId17"/>
    <sheet xmlns:r="http://schemas.openxmlformats.org/officeDocument/2006/relationships" name="02-32-16" sheetId="18" state="visible" r:id="rId18"/>
    <sheet xmlns:r="http://schemas.openxmlformats.org/officeDocument/2006/relationships" name="02-32-17" sheetId="19" state="visible" r:id="rId19"/>
    <sheet xmlns:r="http://schemas.openxmlformats.org/officeDocument/2006/relationships" name="02-32-18" sheetId="20" state="visible" r:id="rId20"/>
    <sheet xmlns:r="http://schemas.openxmlformats.org/officeDocument/2006/relationships" name="02-32-19" sheetId="21" state="visible" r:id="rId21"/>
    <sheet xmlns:r="http://schemas.openxmlformats.org/officeDocument/2006/relationships" name="02-32-20" sheetId="22" state="visible" r:id="rId22"/>
    <sheet xmlns:r="http://schemas.openxmlformats.org/officeDocument/2006/relationships" name="02-32-21" sheetId="23" state="visible" r:id="rId23"/>
    <sheet xmlns:r="http://schemas.openxmlformats.org/officeDocument/2006/relationships" name="02-32-22" sheetId="24" state="visible" r:id="rId24"/>
    <sheet xmlns:r="http://schemas.openxmlformats.org/officeDocument/2006/relationships" name="02-32-23" sheetId="25" state="visible" r:id="rId25"/>
    <sheet xmlns:r="http://schemas.openxmlformats.org/officeDocument/2006/relationships" name="02-32-24" sheetId="26" state="visible" r:id="rId26"/>
    <sheet xmlns:r="http://schemas.openxmlformats.org/officeDocument/2006/relationships" name="02-32-25" sheetId="27" state="visible" r:id="rId27"/>
    <sheet xmlns:r="http://schemas.openxmlformats.org/officeDocument/2006/relationships" name="02-32-26" sheetId="28" state="visible" r:id="rId28"/>
    <sheet xmlns:r="http://schemas.openxmlformats.org/officeDocument/2006/relationships" name="02-32-27" sheetId="29" state="visible" r:id="rId29"/>
    <sheet xmlns:r="http://schemas.openxmlformats.org/officeDocument/2006/relationships" name="02-32-28" sheetId="30" state="visible" r:id="rId30"/>
    <sheet xmlns:r="http://schemas.openxmlformats.org/officeDocument/2006/relationships" name="02-32-29" sheetId="31" state="visible" r:id="rId31"/>
    <sheet xmlns:r="http://schemas.openxmlformats.org/officeDocument/2006/relationships" name="02-32-30" sheetId="32" state="visible" r:id="rId32"/>
    <sheet xmlns:r="http://schemas.openxmlformats.org/officeDocument/2006/relationships" name="02-32-31" sheetId="33" state="visible" r:id="rId33"/>
    <sheet xmlns:r="http://schemas.openxmlformats.org/officeDocument/2006/relationships" name="02-32-32" sheetId="34" state="visible" r:id="rId34"/>
    <sheet xmlns:r="http://schemas.openxmlformats.org/officeDocument/2006/relationships" name="02-32-33" sheetId="35" state="visible" r:id="rId35"/>
    <sheet xmlns:r="http://schemas.openxmlformats.org/officeDocument/2006/relationships" name="02-32-34" sheetId="36" state="visible" r:id="rId36"/>
    <sheet xmlns:r="http://schemas.openxmlformats.org/officeDocument/2006/relationships" name="02-32-35" sheetId="37" state="visible" r:id="rId37"/>
    <sheet xmlns:r="http://schemas.openxmlformats.org/officeDocument/2006/relationships" name="02-32-36" sheetId="38" state="visible" r:id="rId38"/>
    <sheet xmlns:r="http://schemas.openxmlformats.org/officeDocument/2006/relationships" name="СР-1" sheetId="39" state="visible" r:id="rId39"/>
    <sheet xmlns:r="http://schemas.openxmlformats.org/officeDocument/2006/relationships" name="СР-2" sheetId="40" state="visible" r:id="rId40"/>
    <sheet xmlns:r="http://schemas.openxmlformats.org/officeDocument/2006/relationships" name="СР-3" sheetId="41" state="visible" r:id="rId41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'02-32-01'!$A$1:$N$213</definedName>
    <definedName name="_xlnm.Print_Area" localSheetId="3">'02-32-02'!$A$1:$N$144</definedName>
    <definedName name="_xlnm.Print_Area" localSheetId="4">'02-32-03'!$A$1:$N$189</definedName>
    <definedName name="_xlnm.Print_Area" localSheetId="5">'02-32-04'!$A$1:$N$117</definedName>
    <definedName name="_xlnm.Print_Area" localSheetId="6">'02-32-05'!$A$1:$N$189</definedName>
    <definedName name="_xlnm.Print_Area" localSheetId="7">'02-32-06'!$A$1:$N$117</definedName>
    <definedName name="_xlnm.Print_Area" localSheetId="8">'02-32-07'!$A$1:$N$213</definedName>
    <definedName name="_xlnm.Print_Area" localSheetId="9">'02-32-08'!$A$1:$N$144</definedName>
    <definedName name="_xlnm.Print_Area" localSheetId="10">'02-32-09'!$A$1:$N$213</definedName>
    <definedName name="_xlnm.Print_Area" localSheetId="11">'02-32-10'!$A$1:$N$144</definedName>
    <definedName name="_xlnm.Print_Area" localSheetId="12">'02-32-11'!$A$1:$N$213</definedName>
    <definedName name="_xlnm.Print_Area" localSheetId="13">'02-32-12'!$A$1:$N$144</definedName>
    <definedName name="_xlnm.Print_Area" localSheetId="14">'02-32-13'!$A$1:$N$213</definedName>
    <definedName name="_xlnm.Print_Area" localSheetId="15">'02-32-14'!$A$1:$N$144</definedName>
    <definedName name="_xlnm.Print_Area" localSheetId="16">'02-32-15'!$A$1:$N$213</definedName>
    <definedName name="_xlnm.Print_Area" localSheetId="17">'02-32-16'!$A$1:$N$144</definedName>
    <definedName name="_xlnm.Print_Area" localSheetId="18">'02-32-17'!$A$1:$N$229</definedName>
    <definedName name="_xlnm.Print_Area" localSheetId="19">'02-32-18'!$A$1:$N$162</definedName>
    <definedName name="_xlnm.Print_Area" localSheetId="20">'02-32-19'!$A$1:$N$213</definedName>
    <definedName name="_xlnm.Print_Area" localSheetId="21">'02-32-20'!$A$1:$N$144</definedName>
    <definedName name="_xlnm.Print_Area" localSheetId="22">'02-32-21'!$A$1:$N$213</definedName>
    <definedName name="_xlnm.Print_Area" localSheetId="23">'02-32-22'!$A$1:$N$144</definedName>
    <definedName name="_xlnm.Print_Area" localSheetId="24">'02-32-23'!$A$1:$N$213</definedName>
    <definedName name="_xlnm.Print_Area" localSheetId="25">'02-32-24'!$A$1:$N$144</definedName>
    <definedName name="_xlnm.Print_Area" localSheetId="26">'02-32-25'!$A$1:$N$213</definedName>
    <definedName name="_xlnm.Print_Area" localSheetId="27">'02-32-26'!$A$1:$N$144</definedName>
    <definedName name="_xlnm.Print_Area" localSheetId="28">'02-32-27'!$A$1:$N$189</definedName>
    <definedName name="_xlnm.Print_Area" localSheetId="29">'02-32-28'!$A$1:$N$117</definedName>
    <definedName name="_xlnm.Print_Area" localSheetId="30">'02-32-29'!$A$1:$N$229</definedName>
    <definedName name="_xlnm.Print_Area" localSheetId="31">'02-32-30'!$A$1:$N$162</definedName>
    <definedName name="_xlnm.Print_Area" localSheetId="32">'02-32-31'!$A$1:$N$197</definedName>
    <definedName name="_xlnm.Print_Area" localSheetId="33">'02-32-32'!$A$1:$N$126</definedName>
    <definedName name="_xlnm.Print_Area" localSheetId="34">'02-32-33'!$A$1:$N$213</definedName>
    <definedName name="_xlnm.Print_Area" localSheetId="35">'02-32-34'!$A$1:$N$144</definedName>
    <definedName name="_xlnm.Print_Area" localSheetId="36">'02-32-35'!$A$1:$N$197</definedName>
    <definedName name="_xlnm.Print_Area" localSheetId="37">'02-32-36'!$A$1:$N$126</definedName>
    <definedName name="_xlnm.Print_Area" localSheetId="38">'СР-1'!$A$1:$G$38</definedName>
    <definedName name="_xlnm.Print_Area" localSheetId="39">'СР-2'!$A$1:$K$26</definedName>
    <definedName name="_xlnm.Print_Area" localSheetId="40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#,##0.000"/>
    <numFmt numFmtId="171" formatCode="0.00000"/>
    <numFmt numFmtId="172" formatCode="0.0000"/>
    <numFmt numFmtId="173" formatCode="0.000"/>
    <numFmt numFmtId="174" formatCode="#,##0.0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3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5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3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4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0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0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styles" Target="styles.xml" Id="rId42"/><Relationship Type="http://schemas.openxmlformats.org/officeDocument/2006/relationships/theme" Target="theme/theme1.xml" Id="rId4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6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5703125" customWidth="1" min="2" max="2"/>
    <col width="10" customWidth="1" min="3" max="3"/>
    <col width="12.85546875" customWidth="1" min="4" max="4"/>
    <col width="3.85546875" customWidth="1" min="5" max="5"/>
    <col width="11.855468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5703125" customWidth="1" min="11" max="11"/>
    <col width="11.7109375" customWidth="1" min="12" max="12"/>
    <col width="9.140625" customWidth="1" min="13" max="16384"/>
  </cols>
  <sheetData>
    <row r="1" ht="19.7" customHeight="1">
      <c r="A1" s="1" t="inlineStr">
        <is>
          <t>32. ВЛ 500 кВ Зейская ГЭС - Амурская №1</t>
        </is>
      </c>
      <c r="B1" s="51" t="n"/>
      <c r="C1" s="51" t="n"/>
      <c r="D1" s="51" t="n"/>
      <c r="E1" s="51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02-32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32 ВЛ 500 кВ Зейская ГЭС - Амурская №1</t>
        </is>
      </c>
      <c r="E6" s="51" t="n"/>
      <c r="F6" s="51" t="n"/>
      <c r="G6" s="51" t="n"/>
      <c r="H6" s="51" t="n"/>
      <c r="I6" s="51" t="n"/>
      <c r="J6" s="51" t="n"/>
      <c r="K6" s="51" t="n"/>
      <c r="L6" s="51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J58</f>
        <v>1966.41176</v>
      </c>
      <c r="E8" s="51" t="n"/>
      <c r="F8" s="51" t="n"/>
      <c r="G8" s="51" t="n"/>
      <c r="H8" s="51" t="n"/>
      <c r="I8" s="51" t="n"/>
      <c r="J8" s="51" t="n"/>
      <c r="K8" s="51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K58</f>
        <v>679.15464</v>
      </c>
      <c r="E9" s="51" t="n"/>
      <c r="F9" s="51" t="n"/>
      <c r="G9" s="51" t="n"/>
      <c r="H9" s="51" t="n"/>
      <c r="I9" s="51" t="n"/>
      <c r="J9" s="51" t="n"/>
      <c r="K9" s="51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1" t="n"/>
      <c r="G10" s="51" t="n"/>
      <c r="H10" s="51" t="n"/>
      <c r="I10" s="51" t="n"/>
      <c r="J10" s="51" t="n"/>
      <c r="K10" s="51" t="n"/>
      <c r="L10" s="51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1" t="n"/>
      <c r="G11" s="51" t="n"/>
      <c r="H11" s="51" t="n"/>
      <c r="I11" s="51" t="n"/>
      <c r="J11" s="51" t="n"/>
      <c r="K11" s="51" t="n"/>
      <c r="L11" s="51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8" t="n"/>
      <c r="E13" s="79" t="n"/>
      <c r="F13" s="14" t="inlineStr">
        <is>
          <t>Сметная стоимость</t>
        </is>
      </c>
      <c r="G13" s="54" t="n"/>
      <c r="H13" s="54" t="n"/>
      <c r="I13" s="54" t="n"/>
      <c r="J13" s="86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1" t="n"/>
      <c r="B14" s="81" t="n"/>
      <c r="C14" s="82" t="n"/>
      <c r="D14" s="51" t="n"/>
      <c r="E14" s="83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1" t="n"/>
      <c r="L14" s="81" t="n"/>
    </row>
    <row r="15" hidden="1" ht="19.7" customHeight="1">
      <c r="A15" s="22" t="n"/>
      <c r="B15" s="22" t="n"/>
      <c r="C15" s="22" t="n"/>
      <c r="D15" s="54" t="n"/>
      <c r="E15" s="86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8" t="n"/>
      <c r="E16" s="79" t="n"/>
      <c r="F16" s="14" t="n"/>
      <c r="G16" s="54" t="n"/>
      <c r="H16" s="54" t="n"/>
      <c r="I16" s="54" t="n"/>
      <c r="J16" s="86" t="n"/>
      <c r="K16" s="14" t="n"/>
      <c r="L16" s="14" t="n"/>
    </row>
    <row r="17" hidden="1" ht="73.5" customHeight="1">
      <c r="A17" s="81" t="n"/>
      <c r="B17" s="81" t="n"/>
      <c r="C17" s="82" t="n"/>
      <c r="D17" s="51" t="n"/>
      <c r="E17" s="83" t="n"/>
      <c r="F17" s="14" t="n"/>
      <c r="G17" s="14" t="n"/>
      <c r="H17" s="14" t="n"/>
      <c r="I17" s="14" t="n"/>
      <c r="J17" s="14" t="n"/>
      <c r="K17" s="81" t="n"/>
      <c r="L17" s="81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4" t="n"/>
      <c r="E18" s="86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4" t="n"/>
      <c r="C19" s="54" t="n"/>
      <c r="D19" s="54" t="n"/>
      <c r="E19" s="54" t="n"/>
      <c r="F19" s="54" t="n"/>
      <c r="G19" s="54" t="n"/>
      <c r="H19" s="54" t="n"/>
      <c r="I19" s="54" t="n"/>
      <c r="J19" s="54" t="n"/>
      <c r="K19" s="54" t="n"/>
      <c r="L19" s="86" t="n"/>
    </row>
    <row r="20" ht="42" customHeight="1">
      <c r="A20" s="24" t="inlineStr">
        <is>
          <t>1</t>
        </is>
      </c>
      <c r="B20" s="25" t="inlineStr">
        <is>
          <t>02-32-01</t>
        </is>
      </c>
      <c r="C20" s="25" t="inlineStr">
        <is>
          <t>32 ВЛ 500 кВ Зейская ГЭС - Амурская №1. Зейское уч. л-во Зейского л-ва</t>
        </is>
      </c>
      <c r="F20" s="26" t="n">
        <v>377.17555</v>
      </c>
      <c r="G20" s="26" t="n">
        <v>0</v>
      </c>
      <c r="H20" s="26" t="n">
        <v>0</v>
      </c>
      <c r="I20" s="26" t="n">
        <v>0</v>
      </c>
      <c r="J20" s="26" t="n">
        <f>SUM(F20:I20)</f>
        <v>377.17555</v>
      </c>
      <c r="K20" s="26" t="n">
        <v>126.33099</v>
      </c>
      <c r="L20" s="27" t="n"/>
    </row>
    <row r="21" ht="42" customHeight="1">
      <c r="A21" s="24" t="inlineStr">
        <is>
          <t>2</t>
        </is>
      </c>
      <c r="B21" s="25" t="inlineStr">
        <is>
          <t>02-32-02</t>
        </is>
      </c>
      <c r="C21" s="25" t="inlineStr">
        <is>
          <t>32 ВЛ 500 кВ Зейская ГЭС - Амурская №1. Зейское уч. л-во Зейского л-ва</t>
        </is>
      </c>
      <c r="F21" s="26" t="n">
        <v>34.54459</v>
      </c>
      <c r="G21" s="26" t="n">
        <v>0</v>
      </c>
      <c r="H21" s="26" t="n">
        <v>0</v>
      </c>
      <c r="I21" s="26" t="n">
        <v>0</v>
      </c>
      <c r="J21" s="26" t="n">
        <f>SUM(F21:I21)</f>
        <v>34.54459</v>
      </c>
      <c r="K21" s="26" t="n">
        <v>15.01939</v>
      </c>
      <c r="L21" s="27" t="n"/>
    </row>
    <row r="22" ht="42" customHeight="1">
      <c r="A22" s="24" t="inlineStr">
        <is>
          <t>3</t>
        </is>
      </c>
      <c r="B22" s="25" t="inlineStr">
        <is>
          <t>02-32-03</t>
        </is>
      </c>
      <c r="C22" s="25" t="inlineStr">
        <is>
          <t>32 ВЛ 500 кВ Зейская ГЭС - Амурская №1. Зейский р-он Николаевский сельсовет</t>
        </is>
      </c>
      <c r="F22" s="26" t="n">
        <v>27.58158</v>
      </c>
      <c r="G22" s="26" t="n">
        <v>0</v>
      </c>
      <c r="H22" s="26" t="n">
        <v>0</v>
      </c>
      <c r="I22" s="26" t="n">
        <v>0</v>
      </c>
      <c r="J22" s="26" t="n">
        <f>SUM(F22:I22)</f>
        <v>27.58158</v>
      </c>
      <c r="K22" s="26" t="n">
        <v>9.235950000000001</v>
      </c>
      <c r="L22" s="27" t="n"/>
    </row>
    <row r="23" ht="42" customHeight="1">
      <c r="A23" s="24" t="inlineStr">
        <is>
          <t>4</t>
        </is>
      </c>
      <c r="B23" s="25" t="inlineStr">
        <is>
          <t>02-32-04</t>
        </is>
      </c>
      <c r="C23" s="25" t="inlineStr">
        <is>
          <t>32 ВЛ 500 кВ Зейская ГЭС - Амурская №1. Зейский р-он Николаевский сельсовет</t>
        </is>
      </c>
      <c r="F23" s="26" t="n">
        <v>2.4523</v>
      </c>
      <c r="G23" s="26" t="n">
        <v>0</v>
      </c>
      <c r="H23" s="26" t="n">
        <v>0</v>
      </c>
      <c r="I23" s="26" t="n">
        <v>0</v>
      </c>
      <c r="J23" s="26" t="n">
        <f>SUM(F23:I23)</f>
        <v>2.4523</v>
      </c>
      <c r="K23" s="26" t="n">
        <v>1.06622</v>
      </c>
      <c r="L23" s="27" t="n"/>
    </row>
    <row r="24" ht="42" customHeight="1">
      <c r="A24" s="24" t="inlineStr">
        <is>
          <t>5</t>
        </is>
      </c>
      <c r="B24" s="25" t="inlineStr">
        <is>
          <t>02-32-05</t>
        </is>
      </c>
      <c r="C24" s="25" t="inlineStr">
        <is>
          <t>32 ВЛ 500 кВ Зейская ГЭС - Амурская №1.  Зейский р-он Овсянковский сельсовет</t>
        </is>
      </c>
      <c r="F24" s="26" t="n">
        <v>36.98726</v>
      </c>
      <c r="G24" s="26" t="n">
        <v>0</v>
      </c>
      <c r="H24" s="26" t="n">
        <v>0</v>
      </c>
      <c r="I24" s="26" t="n">
        <v>0</v>
      </c>
      <c r="J24" s="26" t="n">
        <f>SUM(F24:I24)</f>
        <v>36.98726</v>
      </c>
      <c r="K24" s="26" t="n">
        <v>12.34964</v>
      </c>
      <c r="L24" s="27" t="n"/>
    </row>
    <row r="25" ht="42" customHeight="1">
      <c r="A25" s="24" t="inlineStr">
        <is>
          <t>6</t>
        </is>
      </c>
      <c r="B25" s="25" t="inlineStr">
        <is>
          <t>02-32-06</t>
        </is>
      </c>
      <c r="C25" s="25" t="inlineStr">
        <is>
          <t>32 ВЛ 500 кВ Зейская ГЭС - Амурская №1.  Зейский р-он Овсянковский сельсовет</t>
        </is>
      </c>
      <c r="F25" s="26" t="n">
        <v>3.32654</v>
      </c>
      <c r="G25" s="26" t="n">
        <v>0</v>
      </c>
      <c r="H25" s="26" t="n">
        <v>0</v>
      </c>
      <c r="I25" s="26" t="n">
        <v>0</v>
      </c>
      <c r="J25" s="26" t="n">
        <f>SUM(F25:I25)</f>
        <v>3.32654</v>
      </c>
      <c r="K25" s="26" t="n">
        <v>1.44632</v>
      </c>
      <c r="L25" s="27" t="n"/>
    </row>
    <row r="26" ht="42" customHeight="1">
      <c r="A26" s="24" t="inlineStr">
        <is>
          <t>7</t>
        </is>
      </c>
      <c r="B26" s="25" t="inlineStr">
        <is>
          <t>02-32-07</t>
        </is>
      </c>
      <c r="C26" s="25" t="inlineStr">
        <is>
          <t>32 ВЛ 500 кВ Зейская ГЭС - Амурская №1. Тыгдинское уч. л-во Магдагачинского л-ва</t>
        </is>
      </c>
      <c r="F26" s="26" t="n">
        <v>29.76583</v>
      </c>
      <c r="G26" s="26" t="n">
        <v>0</v>
      </c>
      <c r="H26" s="26" t="n">
        <v>0</v>
      </c>
      <c r="I26" s="26" t="n">
        <v>0</v>
      </c>
      <c r="J26" s="26" t="n">
        <f>SUM(F26:I26)</f>
        <v>29.76583</v>
      </c>
      <c r="K26" s="26" t="n">
        <v>9.64513</v>
      </c>
      <c r="L26" s="27" t="n"/>
    </row>
    <row r="27" ht="42" customHeight="1">
      <c r="A27" s="24" t="inlineStr">
        <is>
          <t>8</t>
        </is>
      </c>
      <c r="B27" s="25" t="inlineStr">
        <is>
          <t>02-32-08</t>
        </is>
      </c>
      <c r="C27" s="25" t="inlineStr">
        <is>
          <t>32 ВЛ 500 кВ Зейская ГЭС - Амурская №1. Тыгдинское уч. л-во Магдагачинского л-ва</t>
        </is>
      </c>
      <c r="F27" s="26" t="n">
        <v>3.13224</v>
      </c>
      <c r="G27" s="26" t="n">
        <v>0</v>
      </c>
      <c r="H27" s="26" t="n">
        <v>0</v>
      </c>
      <c r="I27" s="26" t="n">
        <v>0</v>
      </c>
      <c r="J27" s="26" t="n">
        <f>SUM(F27:I27)</f>
        <v>3.13224</v>
      </c>
      <c r="K27" s="26" t="n">
        <v>1.36185</v>
      </c>
      <c r="L27" s="27" t="n"/>
    </row>
    <row r="28" ht="42" customHeight="1">
      <c r="A28" s="24" t="inlineStr">
        <is>
          <t>9</t>
        </is>
      </c>
      <c r="B28" s="25" t="inlineStr">
        <is>
          <t>02-32-09</t>
        </is>
      </c>
      <c r="C28" s="25" t="inlineStr">
        <is>
          <t>32 ВЛ 500 кВ Зейская ГЭС - Амурская №1.  Магдагачинский р-он Тыгдинский сельсовет</t>
        </is>
      </c>
      <c r="F28" s="26" t="n">
        <v>57.5405</v>
      </c>
      <c r="G28" s="26" t="n">
        <v>0</v>
      </c>
      <c r="H28" s="26" t="n">
        <v>0</v>
      </c>
      <c r="I28" s="26" t="n">
        <v>0</v>
      </c>
      <c r="J28" s="26" t="n">
        <f>SUM(F28:I28)</f>
        <v>57.5405</v>
      </c>
      <c r="K28" s="26" t="n">
        <v>19.05145</v>
      </c>
      <c r="L28" s="27" t="n"/>
    </row>
    <row r="29" ht="42" customHeight="1">
      <c r="A29" s="24" t="inlineStr">
        <is>
          <t>10</t>
        </is>
      </c>
      <c r="B29" s="25" t="inlineStr">
        <is>
          <t>02-32-10</t>
        </is>
      </c>
      <c r="C29" s="25" t="inlineStr">
        <is>
          <t>32 ВЛ 500 кВ Зейская ГЭС - Амурская №1.  Магдагачинский р-он Тыгдинский сельсовет</t>
        </is>
      </c>
      <c r="F29" s="26" t="n">
        <v>5.57545</v>
      </c>
      <c r="G29" s="26" t="n">
        <v>0</v>
      </c>
      <c r="H29" s="26" t="n">
        <v>0</v>
      </c>
      <c r="I29" s="26" t="n">
        <v>0</v>
      </c>
      <c r="J29" s="26" t="n">
        <f>SUM(F29:I29)</f>
        <v>5.57545</v>
      </c>
      <c r="K29" s="26" t="n">
        <v>2.42411</v>
      </c>
      <c r="L29" s="27" t="n"/>
    </row>
    <row r="30" ht="42" customHeight="1">
      <c r="A30" s="24" t="inlineStr">
        <is>
          <t>11</t>
        </is>
      </c>
      <c r="B30" s="25" t="inlineStr">
        <is>
          <t>02-32-11</t>
        </is>
      </c>
      <c r="C30" s="25" t="inlineStr">
        <is>
          <t>32 ВЛ 500 кВ Зейская ГЭС - Амурская №1.  Магдагачинский р-он Чалганский сельсовет</t>
        </is>
      </c>
      <c r="F30" s="26" t="n">
        <v>25.34575</v>
      </c>
      <c r="G30" s="26" t="n">
        <v>0</v>
      </c>
      <c r="H30" s="26" t="n">
        <v>0</v>
      </c>
      <c r="I30" s="26" t="n">
        <v>0</v>
      </c>
      <c r="J30" s="26" t="n">
        <f>SUM(F30:I30)</f>
        <v>25.34575</v>
      </c>
      <c r="K30" s="26" t="n">
        <v>8.002739999999999</v>
      </c>
      <c r="L30" s="27" t="n"/>
    </row>
    <row r="31" ht="42" customHeight="1">
      <c r="A31" s="24" t="inlineStr">
        <is>
          <t>12</t>
        </is>
      </c>
      <c r="B31" s="25" t="inlineStr">
        <is>
          <t>02-32-12</t>
        </is>
      </c>
      <c r="C31" s="25" t="inlineStr">
        <is>
          <t>32 ВЛ 500 кВ Зейская ГЭС - Амурская №1.  Магдагачинский р-он Чалганский сельсовет</t>
        </is>
      </c>
      <c r="F31" s="26" t="n">
        <v>2.54594</v>
      </c>
      <c r="G31" s="26" t="n">
        <v>0</v>
      </c>
      <c r="H31" s="26" t="n">
        <v>0</v>
      </c>
      <c r="I31" s="26" t="n">
        <v>0</v>
      </c>
      <c r="J31" s="26" t="n">
        <f>SUM(F31:I31)</f>
        <v>2.54594</v>
      </c>
      <c r="K31" s="26" t="n">
        <v>1.10693</v>
      </c>
      <c r="L31" s="27" t="n"/>
    </row>
    <row r="32" ht="42" customHeight="1">
      <c r="A32" s="24" t="inlineStr">
        <is>
          <t>13</t>
        </is>
      </c>
      <c r="B32" s="25" t="inlineStr">
        <is>
          <t>02-32-13</t>
        </is>
      </c>
      <c r="C32" s="25" t="inlineStr">
        <is>
          <t>32 ВЛ 500 кВ Зейская ГЭС - Амурская №1. Ушумунское уч. л-во Магдагачинского л-ва</t>
        </is>
      </c>
      <c r="F32" s="26" t="n">
        <v>48.50609</v>
      </c>
      <c r="G32" s="26" t="n">
        <v>0</v>
      </c>
      <c r="H32" s="26" t="n">
        <v>0</v>
      </c>
      <c r="I32" s="26" t="n">
        <v>0</v>
      </c>
      <c r="J32" s="26" t="n">
        <f>SUM(F32:I32)</f>
        <v>48.50609</v>
      </c>
      <c r="K32" s="26" t="n">
        <v>16.05622</v>
      </c>
      <c r="L32" s="27" t="n"/>
    </row>
    <row r="33" ht="42" customHeight="1">
      <c r="A33" s="24" t="inlineStr">
        <is>
          <t>14</t>
        </is>
      </c>
      <c r="B33" s="25" t="inlineStr">
        <is>
          <t>02-32-14</t>
        </is>
      </c>
      <c r="C33" s="25" t="inlineStr">
        <is>
          <t>32 ВЛ 500 кВ Зейская ГЭС - Амурская №1. Ушумунское уч. л-во Магдагачинского л-ва</t>
        </is>
      </c>
      <c r="F33" s="26" t="n">
        <v>4.74169</v>
      </c>
      <c r="G33" s="26" t="n">
        <v>0</v>
      </c>
      <c r="H33" s="26" t="n">
        <v>0</v>
      </c>
      <c r="I33" s="26" t="n">
        <v>0</v>
      </c>
      <c r="J33" s="26" t="n">
        <f>SUM(F33:I33)</f>
        <v>4.74169</v>
      </c>
      <c r="K33" s="26" t="n">
        <v>2.0616</v>
      </c>
      <c r="L33" s="27" t="n"/>
    </row>
    <row r="34" ht="42" customHeight="1">
      <c r="A34" s="24" t="inlineStr">
        <is>
          <t>15</t>
        </is>
      </c>
      <c r="B34" s="25" t="inlineStr">
        <is>
          <t>02-32-15</t>
        </is>
      </c>
      <c r="C34" s="25" t="inlineStr">
        <is>
          <t>32 ВЛ 500 кВ Зейская ГЭС - Амурская №1. Сивакское уч. л-во Магдагачинского л-ва</t>
        </is>
      </c>
      <c r="F34" s="26" t="n">
        <v>13.07224</v>
      </c>
      <c r="G34" s="26" t="n">
        <v>0</v>
      </c>
      <c r="H34" s="26" t="n">
        <v>0</v>
      </c>
      <c r="I34" s="26" t="n">
        <v>0</v>
      </c>
      <c r="J34" s="26" t="n">
        <f>SUM(F34:I34)</f>
        <v>13.07224</v>
      </c>
      <c r="K34" s="26" t="n">
        <v>4.02023</v>
      </c>
      <c r="L34" s="27" t="n"/>
    </row>
    <row r="35" ht="42" customHeight="1">
      <c r="A35" s="24" t="inlineStr">
        <is>
          <t>16</t>
        </is>
      </c>
      <c r="B35" s="25" t="inlineStr">
        <is>
          <t>02-32-16</t>
        </is>
      </c>
      <c r="C35" s="25" t="inlineStr">
        <is>
          <t>32 ВЛ 500 кВ Зейская ГЭС - Амурская №1. Сивакское уч. л-во Магдагачинского л-ва</t>
        </is>
      </c>
      <c r="F35" s="26" t="n">
        <v>1.71819</v>
      </c>
      <c r="G35" s="26" t="n">
        <v>0</v>
      </c>
      <c r="H35" s="26" t="n">
        <v>0</v>
      </c>
      <c r="I35" s="26" t="n">
        <v>0</v>
      </c>
      <c r="J35" s="26" t="n">
        <f>SUM(F35:I35)</f>
        <v>1.71819</v>
      </c>
      <c r="K35" s="26" t="n">
        <v>0.74704</v>
      </c>
      <c r="L35" s="27" t="n"/>
    </row>
    <row r="36" ht="42" customHeight="1">
      <c r="A36" s="24" t="inlineStr">
        <is>
          <t>17</t>
        </is>
      </c>
      <c r="B36" s="25" t="inlineStr">
        <is>
          <t>02-32-17</t>
        </is>
      </c>
      <c r="C36" s="25" t="inlineStr">
        <is>
          <t>32 ВЛ 500 кВ Зейская ГЭС - Амурская №1. Мухинского уч. л-ва Шимановского л-ва</t>
        </is>
      </c>
      <c r="F36" s="26" t="n">
        <v>609.64631</v>
      </c>
      <c r="G36" s="26" t="n">
        <v>0</v>
      </c>
      <c r="H36" s="26" t="n">
        <v>0</v>
      </c>
      <c r="I36" s="26" t="n">
        <v>0</v>
      </c>
      <c r="J36" s="26" t="n">
        <f>SUM(F36:I36)</f>
        <v>609.64631</v>
      </c>
      <c r="K36" s="26" t="n">
        <v>209.34623</v>
      </c>
      <c r="L36" s="27" t="n"/>
    </row>
    <row r="37" ht="42" customHeight="1">
      <c r="A37" s="24" t="inlineStr">
        <is>
          <t>18</t>
        </is>
      </c>
      <c r="B37" s="25" t="inlineStr">
        <is>
          <t>02-32-18</t>
        </is>
      </c>
      <c r="C37" s="25" t="inlineStr">
        <is>
          <t>32 ВЛ 500 кВ Зейская ГЭС - Амурская №1. Мухинского уч. л-ва Шимановского л-ва</t>
        </is>
      </c>
      <c r="F37" s="26" t="n">
        <v>51.1782</v>
      </c>
      <c r="G37" s="26" t="n">
        <v>0</v>
      </c>
      <c r="H37" s="26" t="n">
        <v>0</v>
      </c>
      <c r="I37" s="26" t="n">
        <v>0</v>
      </c>
      <c r="J37" s="26" t="n">
        <f>SUM(F37:I37)</f>
        <v>51.1782</v>
      </c>
      <c r="K37" s="26" t="n">
        <v>22.25139</v>
      </c>
      <c r="L37" s="27" t="n"/>
    </row>
    <row r="38" ht="42" customHeight="1">
      <c r="A38" s="24" t="inlineStr">
        <is>
          <t>19</t>
        </is>
      </c>
      <c r="B38" s="25" t="inlineStr">
        <is>
          <t>02-32-19</t>
        </is>
      </c>
      <c r="C38" s="25" t="inlineStr">
        <is>
          <t>32 ВЛ 500 кВ Зейская ГЭС - Амурская №1.  Шимановский р-он Мухинский сельсовет</t>
        </is>
      </c>
      <c r="F38" s="26" t="n">
        <v>17.36801</v>
      </c>
      <c r="G38" s="26" t="n">
        <v>0</v>
      </c>
      <c r="H38" s="26" t="n">
        <v>0</v>
      </c>
      <c r="I38" s="26" t="n">
        <v>0</v>
      </c>
      <c r="J38" s="26" t="n">
        <f>SUM(F38:I38)</f>
        <v>17.36801</v>
      </c>
      <c r="K38" s="26" t="n">
        <v>5.39219</v>
      </c>
      <c r="L38" s="27" t="n"/>
    </row>
    <row r="39" ht="42" customHeight="1">
      <c r="A39" s="24" t="inlineStr">
        <is>
          <t>20</t>
        </is>
      </c>
      <c r="B39" s="25" t="inlineStr">
        <is>
          <t>02-32-20</t>
        </is>
      </c>
      <c r="C39" s="25" t="inlineStr">
        <is>
          <t>32 ВЛ 500 кВ Зейская ГЭС - Амурская №1.  Шимановский р-он Мухинский сельсовет</t>
        </is>
      </c>
      <c r="F39" s="26" t="n">
        <v>2.04929</v>
      </c>
      <c r="G39" s="26" t="n">
        <v>0</v>
      </c>
      <c r="H39" s="26" t="n">
        <v>0</v>
      </c>
      <c r="I39" s="26" t="n">
        <v>0</v>
      </c>
      <c r="J39" s="26" t="n">
        <f>SUM(F39:I39)</f>
        <v>2.04929</v>
      </c>
      <c r="K39" s="26" t="n">
        <v>0.8909899999999999</v>
      </c>
      <c r="L39" s="27" t="n"/>
    </row>
    <row r="40" ht="42" customHeight="1">
      <c r="A40" s="24" t="inlineStr">
        <is>
          <t>21</t>
        </is>
      </c>
      <c r="B40" s="25" t="inlineStr">
        <is>
          <t>02-32-21</t>
        </is>
      </c>
      <c r="C40" s="25" t="inlineStr">
        <is>
          <t xml:space="preserve">32 ВЛ 500 кВ Зейская ГЭС - Амурская №1.  Шимановский р-он </t>
        </is>
      </c>
      <c r="F40" s="26" t="n">
        <v>5.66968</v>
      </c>
      <c r="G40" s="26" t="n">
        <v>0</v>
      </c>
      <c r="H40" s="26" t="n">
        <v>0</v>
      </c>
      <c r="I40" s="26" t="n">
        <v>0</v>
      </c>
      <c r="J40" s="26" t="n">
        <f>SUM(F40:I40)</f>
        <v>5.66968</v>
      </c>
      <c r="K40" s="26" t="n">
        <v>1.67436</v>
      </c>
      <c r="L40" s="27" t="n"/>
    </row>
    <row r="41" ht="42" customHeight="1">
      <c r="A41" s="24" t="inlineStr">
        <is>
          <t>22</t>
        </is>
      </c>
      <c r="B41" s="25" t="inlineStr">
        <is>
          <t>02-32-22</t>
        </is>
      </c>
      <c r="C41" s="25" t="inlineStr">
        <is>
          <t xml:space="preserve">32 ВЛ 500 кВ Зейская ГЭС - Амурская №1.  Шимановский р-он </t>
        </is>
      </c>
      <c r="F41" s="26" t="n">
        <v>0.97824</v>
      </c>
      <c r="G41" s="26" t="n">
        <v>0</v>
      </c>
      <c r="H41" s="26" t="n">
        <v>0</v>
      </c>
      <c r="I41" s="26" t="n">
        <v>0</v>
      </c>
      <c r="J41" s="26" t="n">
        <f>SUM(F41:I41)</f>
        <v>0.97824</v>
      </c>
      <c r="K41" s="26" t="n">
        <v>0.42532</v>
      </c>
      <c r="L41" s="27" t="n"/>
    </row>
    <row r="42" ht="42" customHeight="1">
      <c r="A42" s="24" t="inlineStr">
        <is>
          <t>23</t>
        </is>
      </c>
      <c r="B42" s="25" t="inlineStr">
        <is>
          <t>02-32-23</t>
        </is>
      </c>
      <c r="C42" s="25" t="inlineStr">
        <is>
          <t>32 ВЛ 500 кВ Зейская ГЭС - Амурская №1.  Шимановский р-он Петрушинский сельсовет</t>
        </is>
      </c>
      <c r="F42" s="26" t="n">
        <v>11.65087</v>
      </c>
      <c r="G42" s="26" t="n">
        <v>0</v>
      </c>
      <c r="H42" s="26" t="n">
        <v>0</v>
      </c>
      <c r="I42" s="26" t="n">
        <v>0</v>
      </c>
      <c r="J42" s="26" t="n">
        <f>SUM(F42:I42)</f>
        <v>11.65087</v>
      </c>
      <c r="K42" s="26" t="n">
        <v>3.51643</v>
      </c>
      <c r="L42" s="27" t="n"/>
    </row>
    <row r="43" ht="42" customHeight="1">
      <c r="A43" s="24" t="inlineStr">
        <is>
          <t>24</t>
        </is>
      </c>
      <c r="B43" s="25" t="inlineStr">
        <is>
          <t>02-32-24</t>
        </is>
      </c>
      <c r="C43" s="25" t="inlineStr">
        <is>
          <t>32 ВЛ 500 кВ Зейская ГЭС - Амурская №1.  Шимановский р-он Петрушинский сельсовет</t>
        </is>
      </c>
      <c r="F43" s="26" t="n">
        <v>1.47595</v>
      </c>
      <c r="G43" s="26" t="n">
        <v>0</v>
      </c>
      <c r="H43" s="26" t="n">
        <v>0</v>
      </c>
      <c r="I43" s="26" t="n">
        <v>0</v>
      </c>
      <c r="J43" s="26" t="n">
        <f>SUM(F43:I43)</f>
        <v>1.47595</v>
      </c>
      <c r="K43" s="26" t="n">
        <v>0.64172</v>
      </c>
      <c r="L43" s="27" t="n"/>
    </row>
    <row r="44" ht="42" customHeight="1">
      <c r="A44" s="24" t="inlineStr">
        <is>
          <t>25</t>
        </is>
      </c>
      <c r="B44" s="25" t="inlineStr">
        <is>
          <t>02-32-25</t>
        </is>
      </c>
      <c r="C44" s="25" t="inlineStr">
        <is>
          <t>32 ВЛ 500 кВ Зейская ГЭС - Амурская №1.  Шимановский р-он Береинский сельсовет</t>
        </is>
      </c>
      <c r="F44" s="26" t="n">
        <v>17.83616</v>
      </c>
      <c r="G44" s="26" t="n">
        <v>0</v>
      </c>
      <c r="H44" s="26" t="n">
        <v>0</v>
      </c>
      <c r="I44" s="26" t="n">
        <v>0</v>
      </c>
      <c r="J44" s="26" t="n">
        <f>SUM(F44:I44)</f>
        <v>17.83616</v>
      </c>
      <c r="K44" s="26" t="n">
        <v>5.67095</v>
      </c>
      <c r="L44" s="27" t="n"/>
    </row>
    <row r="45" ht="42" customHeight="1">
      <c r="A45" s="24" t="inlineStr">
        <is>
          <t>26</t>
        </is>
      </c>
      <c r="B45" s="25" t="inlineStr">
        <is>
          <t>02-32-26</t>
        </is>
      </c>
      <c r="C45" s="25" t="inlineStr">
        <is>
          <t>32 ВЛ 500 кВ Зейская ГЭС - Амурская №1.  Шимановский р-он Береинский сельсовет</t>
        </is>
      </c>
      <c r="F45" s="26" t="n">
        <v>1.98095</v>
      </c>
      <c r="G45" s="26" t="n">
        <v>0</v>
      </c>
      <c r="H45" s="26" t="n">
        <v>0</v>
      </c>
      <c r="I45" s="26" t="n">
        <v>0</v>
      </c>
      <c r="J45" s="26" t="n">
        <f>SUM(F45:I45)</f>
        <v>1.98095</v>
      </c>
      <c r="K45" s="26" t="n">
        <v>0.86129</v>
      </c>
      <c r="L45" s="27" t="n"/>
    </row>
    <row r="46" ht="42" customHeight="1">
      <c r="A46" s="24" t="inlineStr">
        <is>
          <t>27</t>
        </is>
      </c>
      <c r="B46" s="25" t="inlineStr">
        <is>
          <t>02-32-27</t>
        </is>
      </c>
      <c r="C46" s="25" t="inlineStr">
        <is>
          <t>32 ВЛ 500 кВ Зейская ГЭС - Амурская №1.  Шимановский р-он Селетканский сельсовет</t>
        </is>
      </c>
      <c r="F46" s="26" t="n">
        <v>19.5071</v>
      </c>
      <c r="G46" s="26" t="n">
        <v>0</v>
      </c>
      <c r="H46" s="26" t="n">
        <v>0</v>
      </c>
      <c r="I46" s="26" t="n">
        <v>0</v>
      </c>
      <c r="J46" s="26" t="n">
        <f>SUM(F46:I46)</f>
        <v>19.5071</v>
      </c>
      <c r="K46" s="26" t="n">
        <v>6.00478</v>
      </c>
      <c r="L46" s="27" t="n"/>
    </row>
    <row r="47" ht="42" customHeight="1">
      <c r="A47" s="24" t="inlineStr">
        <is>
          <t>28</t>
        </is>
      </c>
      <c r="B47" s="25" t="inlineStr">
        <is>
          <t>02-32-28</t>
        </is>
      </c>
      <c r="C47" s="25" t="inlineStr">
        <is>
          <t>32 ВЛ 500 кВ Зейская ГЭС - Амурская №1.  Шимановский р-он Селетканский сельсовет</t>
        </is>
      </c>
      <c r="F47" s="26" t="n">
        <v>2.18076</v>
      </c>
      <c r="G47" s="26" t="n">
        <v>0</v>
      </c>
      <c r="H47" s="26" t="n">
        <v>0</v>
      </c>
      <c r="I47" s="26" t="n">
        <v>0</v>
      </c>
      <c r="J47" s="26" t="n">
        <f>SUM(F47:I47)</f>
        <v>2.18076</v>
      </c>
      <c r="K47" s="26" t="n">
        <v>0.94816</v>
      </c>
      <c r="L47" s="27" t="n"/>
    </row>
    <row r="48" ht="42" customHeight="1">
      <c r="A48" s="24" t="inlineStr">
        <is>
          <t>29</t>
        </is>
      </c>
      <c r="B48" s="25" t="inlineStr">
        <is>
          <t>02-32-29</t>
        </is>
      </c>
      <c r="C48" s="25" t="inlineStr">
        <is>
          <t>32 ВЛ 500 кВ Зейская ГЭС - Амурская №1. Семеновское уч. л-во Свободненского л-ва</t>
        </is>
      </c>
      <c r="F48" s="28" t="n">
        <v>348.4615</v>
      </c>
      <c r="G48" s="26" t="n">
        <v>0</v>
      </c>
      <c r="H48" s="26" t="n">
        <v>0</v>
      </c>
      <c r="I48" s="26" t="n">
        <v>0</v>
      </c>
      <c r="J48" s="28" t="n">
        <f>SUM(F48:I48)</f>
        <v>348.4615</v>
      </c>
      <c r="K48" s="26" t="n">
        <v>118.24801</v>
      </c>
      <c r="L48" s="29" t="n"/>
    </row>
    <row r="49" ht="42" customHeight="1">
      <c r="A49" s="24" t="inlineStr">
        <is>
          <t>30</t>
        </is>
      </c>
      <c r="B49" s="25" t="inlineStr">
        <is>
          <t>02-32-30</t>
        </is>
      </c>
      <c r="C49" s="25" t="inlineStr">
        <is>
          <t>32 ВЛ 500 кВ Зейская ГЭС - Амурская №1. Семеновское уч. л-во Свободненского л-ва</t>
        </is>
      </c>
      <c r="F49" s="26" t="n">
        <v>29.93947</v>
      </c>
      <c r="G49" s="26" t="n">
        <v>0</v>
      </c>
      <c r="H49" s="26" t="n">
        <v>0</v>
      </c>
      <c r="I49" s="26" t="n">
        <v>0</v>
      </c>
      <c r="J49" s="26" t="n">
        <f>SUM(F49:I49)</f>
        <v>29.93947</v>
      </c>
      <c r="K49" s="26" t="n">
        <v>13.01717</v>
      </c>
      <c r="L49" s="27" t="n"/>
    </row>
    <row r="50" ht="42" customHeight="1">
      <c r="A50" s="24" t="inlineStr">
        <is>
          <t>31</t>
        </is>
      </c>
      <c r="B50" s="25" t="inlineStr">
        <is>
          <t>02-32-31</t>
        </is>
      </c>
      <c r="C50" s="25" t="inlineStr">
        <is>
          <t>32 ВЛ 500 кВ Зейская ГЭС - Амурская №1. Свободненский р-он Дмитриевский сельсовет</t>
        </is>
      </c>
      <c r="F50" s="26" t="n">
        <v>54.61433</v>
      </c>
      <c r="G50" s="26" t="n">
        <v>0</v>
      </c>
      <c r="H50" s="26" t="n">
        <v>0</v>
      </c>
      <c r="I50" s="26" t="n">
        <v>0</v>
      </c>
      <c r="J50" s="26" t="n">
        <f>SUM(F50:I50)</f>
        <v>54.61433</v>
      </c>
      <c r="K50" s="26" t="n">
        <v>18.1906</v>
      </c>
      <c r="L50" s="27" t="n"/>
    </row>
    <row r="51" ht="42" customHeight="1">
      <c r="A51" s="24" t="inlineStr">
        <is>
          <t>32</t>
        </is>
      </c>
      <c r="B51" s="25" t="inlineStr">
        <is>
          <t>02-32-32</t>
        </is>
      </c>
      <c r="C51" s="25" t="inlineStr">
        <is>
          <t>32 ВЛ 500 кВ Зейская ГЭС - Амурская №1. Свободненский р-он Дмитриевский сельсовет</t>
        </is>
      </c>
      <c r="F51" s="26" t="n">
        <v>5.20525</v>
      </c>
      <c r="G51" s="26" t="n">
        <v>0</v>
      </c>
      <c r="H51" s="26" t="n">
        <v>0</v>
      </c>
      <c r="I51" s="26" t="n">
        <v>0</v>
      </c>
      <c r="J51" s="26" t="n">
        <f>SUM(F51:I51)</f>
        <v>5.20525</v>
      </c>
      <c r="K51" s="26" t="n">
        <v>2.26315</v>
      </c>
      <c r="L51" s="27" t="n"/>
    </row>
    <row r="52" ht="42" customHeight="1">
      <c r="A52" s="24" t="inlineStr">
        <is>
          <t>33</t>
        </is>
      </c>
      <c r="B52" s="25" t="inlineStr">
        <is>
          <t>02-32-33</t>
        </is>
      </c>
      <c r="C52" s="25" t="inlineStr">
        <is>
          <t>32 ВЛ 500 кВ Зейская ГЭС - Амурская №1. Свободненский р-он Семёновский сельсовет</t>
        </is>
      </c>
      <c r="F52" s="26" t="n">
        <v>17.50078</v>
      </c>
      <c r="G52" s="26" t="n">
        <v>0</v>
      </c>
      <c r="H52" s="26" t="n">
        <v>0</v>
      </c>
      <c r="I52" s="26" t="n">
        <v>0</v>
      </c>
      <c r="J52" s="26" t="n">
        <f>SUM(F52:I52)</f>
        <v>17.50078</v>
      </c>
      <c r="K52" s="26" t="n">
        <v>6.03084</v>
      </c>
      <c r="L52" s="27" t="n"/>
    </row>
    <row r="53" ht="42" customHeight="1">
      <c r="A53" s="24" t="inlineStr">
        <is>
          <t>34</t>
        </is>
      </c>
      <c r="B53" s="25" t="inlineStr">
        <is>
          <t>02-32-34</t>
        </is>
      </c>
      <c r="C53" s="25" t="inlineStr">
        <is>
          <t>32 ВЛ 500 кВ Зейская ГЭС - Амурская №1. Свободненский р-он Семёновский сельсовет</t>
        </is>
      </c>
      <c r="F53" s="26" t="n">
        <v>1.35212</v>
      </c>
      <c r="G53" s="26" t="n">
        <v>0</v>
      </c>
      <c r="H53" s="26" t="n">
        <v>0</v>
      </c>
      <c r="I53" s="26" t="n">
        <v>0</v>
      </c>
      <c r="J53" s="26" t="n">
        <f>SUM(F53:I53)</f>
        <v>1.35212</v>
      </c>
      <c r="K53" s="26" t="n">
        <v>0.58788</v>
      </c>
      <c r="L53" s="27" t="n"/>
    </row>
    <row r="54" ht="28.7" customHeight="1">
      <c r="A54" s="24" t="inlineStr">
        <is>
          <t>35</t>
        </is>
      </c>
      <c r="B54" s="25" t="inlineStr">
        <is>
          <t>02-32-35</t>
        </is>
      </c>
      <c r="C54" s="25" t="inlineStr">
        <is>
          <t>32 ВЛ 500 кВ Зейская ГЭС - Амурская №1.  г.о. Свободный</t>
        </is>
      </c>
      <c r="F54" s="26" t="n">
        <v>87.068</v>
      </c>
      <c r="G54" s="26" t="n">
        <v>0</v>
      </c>
      <c r="H54" s="26" t="n">
        <v>0</v>
      </c>
      <c r="I54" s="26" t="n">
        <v>0</v>
      </c>
      <c r="J54" s="26" t="n">
        <f>SUM(F54:I54)</f>
        <v>87.068</v>
      </c>
      <c r="K54" s="26" t="n">
        <v>30.33822</v>
      </c>
      <c r="L54" s="27" t="n"/>
    </row>
    <row r="55" ht="28.7" customHeight="1">
      <c r="A55" s="24" t="inlineStr">
        <is>
          <t>36</t>
        </is>
      </c>
      <c r="B55" s="25" t="inlineStr">
        <is>
          <t>02-32-36</t>
        </is>
      </c>
      <c r="C55" s="25" t="inlineStr">
        <is>
          <t>32 ВЛ 500 кВ Зейская ГЭС - Амурская №1.  г.о. Свободный</t>
        </is>
      </c>
      <c r="F55" s="26" t="n">
        <v>6.73705</v>
      </c>
      <c r="G55" s="26" t="n">
        <v>0</v>
      </c>
      <c r="H55" s="26" t="n">
        <v>0</v>
      </c>
      <c r="I55" s="26" t="n">
        <v>0</v>
      </c>
      <c r="J55" s="26" t="n">
        <f>SUM(F55:I55)</f>
        <v>6.73705</v>
      </c>
      <c r="K55" s="26" t="n">
        <v>2.92915</v>
      </c>
      <c r="L55" s="27" t="n"/>
    </row>
    <row r="56" ht="19.7" customHeight="1">
      <c r="A56" s="23" t="inlineStr">
        <is>
          <t>37</t>
        </is>
      </c>
      <c r="B56" s="30" t="inlineStr">
        <is>
          <t>Итого по разделу: Локальные сметы</t>
        </is>
      </c>
      <c r="C56" s="54" t="n"/>
      <c r="D56" s="54" t="n"/>
      <c r="E56" s="86" t="n"/>
      <c r="F56" s="31" t="n">
        <f>SUM(F20:F55)</f>
        <v>1966.41176</v>
      </c>
      <c r="G56" s="32" t="n">
        <f>SUM(G20:G55)</f>
        <v>0</v>
      </c>
      <c r="H56" s="32" t="n">
        <f>SUM(H20:H55)</f>
        <v>0</v>
      </c>
      <c r="I56" s="32" t="n">
        <f>SUM(I20:I55)</f>
        <v>0</v>
      </c>
      <c r="J56" s="31" t="n">
        <f>SUM(J20:J55)</f>
        <v>1966.41176</v>
      </c>
      <c r="K56" s="31" t="n">
        <f>SUM(K20:K55)</f>
        <v>679.15464</v>
      </c>
      <c r="L56" s="33" t="n"/>
    </row>
    <row r="57" ht="19.7" customHeight="1">
      <c r="A57" s="23" t="inlineStr">
        <is>
          <t>Всего по смете</t>
        </is>
      </c>
      <c r="B57" s="54" t="n"/>
      <c r="C57" s="54" t="n"/>
      <c r="D57" s="54" t="n"/>
      <c r="E57" s="54" t="n"/>
      <c r="F57" s="54" t="n"/>
      <c r="G57" s="54" t="n"/>
      <c r="H57" s="54" t="n"/>
      <c r="I57" s="54" t="n"/>
      <c r="J57" s="54" t="n"/>
      <c r="K57" s="54" t="n"/>
      <c r="L57" s="86" t="n"/>
    </row>
    <row r="58" ht="22.5" customHeight="1">
      <c r="A58" s="23" t="n"/>
      <c r="B58" s="30" t="inlineStr">
        <is>
          <t>Всего по смете</t>
        </is>
      </c>
      <c r="C58" s="54" t="n"/>
      <c r="D58" s="54" t="n"/>
      <c r="E58" s="86" t="n"/>
      <c r="F58" s="31" t="n">
        <f>SUM(F20:F55)</f>
        <v>1966.41176</v>
      </c>
      <c r="G58" s="32" t="n">
        <f>SUM(G20:G55)</f>
        <v>0</v>
      </c>
      <c r="H58" s="32" t="n">
        <f>SUM(H20:H55)</f>
        <v>0</v>
      </c>
      <c r="I58" s="32" t="n">
        <f>SUM(I20:I55)</f>
        <v>0</v>
      </c>
      <c r="J58" s="31" t="n">
        <f>SUM(J20:J55)</f>
        <v>1966.41176</v>
      </c>
      <c r="K58" s="31" t="n">
        <f>SUM(K20:K55)</f>
        <v>679.15464</v>
      </c>
      <c r="L58" s="33" t="n"/>
    </row>
    <row r="59" ht="19.7" customHeight="1">
      <c r="A59" s="34" t="inlineStr">
        <is>
          <t>Составил</t>
        </is>
      </c>
      <c r="C59" s="35" t="inlineStr">
        <is>
          <t>Григорова И. А.</t>
        </is>
      </c>
      <c r="D59" s="51" t="n"/>
      <c r="E59" s="51" t="n"/>
      <c r="F59" s="51" t="n"/>
      <c r="G59" s="51" t="n"/>
      <c r="H59" s="51" t="n"/>
      <c r="I59" s="51" t="n"/>
      <c r="J59" s="51" t="n"/>
      <c r="K59" s="51" t="n"/>
      <c r="L59" s="51" t="n"/>
    </row>
    <row r="60" ht="19.7" customHeight="1">
      <c r="A60" s="36" t="n"/>
      <c r="B60" s="37" t="n"/>
      <c r="C60" s="38" t="n"/>
    </row>
    <row r="61" ht="19.7" customHeight="1">
      <c r="A61" s="34" t="inlineStr">
        <is>
          <t>Проверил</t>
        </is>
      </c>
      <c r="C61" s="35" t="inlineStr">
        <is>
          <t>Черкасов А. В.</t>
        </is>
      </c>
      <c r="D61" s="51" t="n"/>
      <c r="E61" s="51" t="n"/>
      <c r="F61" s="51" t="n"/>
      <c r="G61" s="51" t="n"/>
      <c r="H61" s="51" t="n"/>
      <c r="I61" s="51" t="n"/>
      <c r="J61" s="51" t="n"/>
      <c r="K61" s="51" t="n"/>
      <c r="L61" s="51" t="n"/>
    </row>
    <row r="62" ht="19.7" customHeight="1">
      <c r="A62" s="39" t="n"/>
      <c r="B62" s="40" t="n"/>
      <c r="C62" s="38" t="n"/>
    </row>
    <row r="63" ht="19.7" customHeight="1"/>
  </sheetData>
  <mergeCells count="75">
    <mergeCell ref="C54:E54"/>
    <mergeCell ref="C50:E50"/>
    <mergeCell ref="C29:E29"/>
    <mergeCell ref="C44:E44"/>
    <mergeCell ref="C61:L61"/>
    <mergeCell ref="A59:B59"/>
    <mergeCell ref="C41:E41"/>
    <mergeCell ref="C55:E55"/>
    <mergeCell ref="L13:L14"/>
    <mergeCell ref="C31:E31"/>
    <mergeCell ref="C13:E14"/>
    <mergeCell ref="F16:J16"/>
    <mergeCell ref="C22:E22"/>
    <mergeCell ref="C40:E40"/>
    <mergeCell ref="C7:L7"/>
    <mergeCell ref="A1:E1"/>
    <mergeCell ref="A16:A17"/>
    <mergeCell ref="C21:E21"/>
    <mergeCell ref="A10:D10"/>
    <mergeCell ref="C43:E43"/>
    <mergeCell ref="A61:B61"/>
    <mergeCell ref="A3:L3"/>
    <mergeCell ref="C51:E51"/>
    <mergeCell ref="C46:E46"/>
    <mergeCell ref="A57:L57"/>
    <mergeCell ref="C36:E36"/>
    <mergeCell ref="C27:E27"/>
    <mergeCell ref="C52:E52"/>
    <mergeCell ref="B13:B14"/>
    <mergeCell ref="C23:E23"/>
    <mergeCell ref="A8:C8"/>
    <mergeCell ref="C39:E39"/>
    <mergeCell ref="E10:L10"/>
    <mergeCell ref="C48:E48"/>
    <mergeCell ref="A11:D11"/>
    <mergeCell ref="C62:L62"/>
    <mergeCell ref="C32:E32"/>
    <mergeCell ref="C38:E38"/>
    <mergeCell ref="A4:L4"/>
    <mergeCell ref="B56:E56"/>
    <mergeCell ref="C28:E28"/>
    <mergeCell ref="C16:E17"/>
    <mergeCell ref="C37:E37"/>
    <mergeCell ref="A19:L19"/>
    <mergeCell ref="B58:E58"/>
    <mergeCell ref="C53:E53"/>
    <mergeCell ref="A13:A14"/>
    <mergeCell ref="A2:E2"/>
    <mergeCell ref="E11:L11"/>
    <mergeCell ref="C49:E49"/>
    <mergeCell ref="C18:E18"/>
    <mergeCell ref="K13:K14"/>
    <mergeCell ref="A9:C9"/>
    <mergeCell ref="D6:L6"/>
    <mergeCell ref="C30:E30"/>
    <mergeCell ref="C34:E34"/>
    <mergeCell ref="C15:E15"/>
    <mergeCell ref="F13:J13"/>
    <mergeCell ref="C24:E24"/>
    <mergeCell ref="C42:E42"/>
    <mergeCell ref="D9:K9"/>
    <mergeCell ref="C33:E33"/>
    <mergeCell ref="D8:K8"/>
    <mergeCell ref="C45:E45"/>
    <mergeCell ref="A6:C6"/>
    <mergeCell ref="K16:K17"/>
    <mergeCell ref="C59:L59"/>
    <mergeCell ref="C26:E26"/>
    <mergeCell ref="L16:L17"/>
    <mergeCell ref="B16:B17"/>
    <mergeCell ref="C35:E35"/>
    <mergeCell ref="C20:E20"/>
    <mergeCell ref="C60:L60"/>
    <mergeCell ref="C25:E25"/>
    <mergeCell ref="C47:E47"/>
  </mergeCells>
  <pageMargins left="0.5905511811023623" right="0.1968503937007874" top="0.7874015748031497" bottom="0.5905511811023623" header="0.1968503937007874" footer="0.1968503937007874"/>
  <pageSetup orientation="portrait" paperSize="9" scale="89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6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5703125" customWidth="1" min="2" max="2"/>
    <col width="10" customWidth="1" min="3" max="3"/>
    <col width="12.85546875" customWidth="1" min="4" max="4"/>
    <col width="3.85546875" customWidth="1" min="5" max="5"/>
    <col width="11.855468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5703125" customWidth="1" min="11" max="11"/>
    <col width="11.7109375" customWidth="1" min="12" max="12"/>
    <col width="9.140625" customWidth="1" min="13" max="16384"/>
  </cols>
  <sheetData>
    <row r="1" ht="19.7" customHeight="1">
      <c r="A1" s="1" t="inlineStr">
        <is>
          <t>32. ВЛ 500 кВ Зейская ГЭС - Амурская №1</t>
        </is>
      </c>
      <c r="B1" s="51" t="n"/>
      <c r="C1" s="51" t="n"/>
      <c r="D1" s="51" t="n"/>
      <c r="E1" s="51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02-32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32 ВЛ 500 кВ Зейская ГЭС - Амурская №1</t>
        </is>
      </c>
      <c r="E6" s="51" t="n"/>
      <c r="F6" s="51" t="n"/>
      <c r="G6" s="51" t="n"/>
      <c r="H6" s="51" t="n"/>
      <c r="I6" s="51" t="n"/>
      <c r="J6" s="51" t="n"/>
      <c r="K6" s="51" t="n"/>
      <c r="L6" s="51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J58</f>
        <v>115471.92458</v>
      </c>
      <c r="E8" s="51" t="n"/>
      <c r="F8" s="51" t="n"/>
      <c r="G8" s="51" t="n"/>
      <c r="H8" s="51" t="n"/>
      <c r="I8" s="51" t="n"/>
      <c r="J8" s="51" t="n"/>
      <c r="K8" s="51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K58</f>
        <v>48396.55979</v>
      </c>
      <c r="E9" s="51" t="n"/>
      <c r="F9" s="51" t="n"/>
      <c r="G9" s="51" t="n"/>
      <c r="H9" s="51" t="n"/>
      <c r="I9" s="51" t="n"/>
      <c r="J9" s="51" t="n"/>
      <c r="K9" s="51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1" t="n"/>
      <c r="G10" s="51" t="n"/>
      <c r="H10" s="51" t="n"/>
      <c r="I10" s="51" t="n"/>
      <c r="J10" s="51" t="n"/>
      <c r="K10" s="51" t="n"/>
      <c r="L10" s="51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1" t="n"/>
      <c r="G11" s="51" t="n"/>
      <c r="H11" s="51" t="n"/>
      <c r="I11" s="51" t="n"/>
      <c r="J11" s="51" t="n"/>
      <c r="K11" s="51" t="n"/>
      <c r="L11" s="51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8" t="n"/>
      <c r="E13" s="79" t="n"/>
      <c r="F13" s="14" t="inlineStr">
        <is>
          <t>Сметная стоимость</t>
        </is>
      </c>
      <c r="G13" s="54" t="n"/>
      <c r="H13" s="54" t="n"/>
      <c r="I13" s="54" t="n"/>
      <c r="J13" s="86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1" t="n"/>
      <c r="B14" s="81" t="n"/>
      <c r="C14" s="82" t="n"/>
      <c r="D14" s="51" t="n"/>
      <c r="E14" s="83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1" t="n"/>
      <c r="L14" s="81" t="n"/>
    </row>
    <row r="15" hidden="1" ht="19.7" customHeight="1">
      <c r="A15" s="22" t="n"/>
      <c r="B15" s="22" t="n"/>
      <c r="C15" s="22" t="n"/>
      <c r="D15" s="54" t="n"/>
      <c r="E15" s="86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8" t="n"/>
      <c r="E16" s="79" t="n"/>
      <c r="F16" s="14" t="n"/>
      <c r="G16" s="54" t="n"/>
      <c r="H16" s="54" t="n"/>
      <c r="I16" s="54" t="n"/>
      <c r="J16" s="86" t="n"/>
      <c r="K16" s="14" t="n"/>
      <c r="L16" s="14" t="n"/>
    </row>
    <row r="17" hidden="1" ht="73.5" customHeight="1">
      <c r="A17" s="81" t="n"/>
      <c r="B17" s="81" t="n"/>
      <c r="C17" s="82" t="n"/>
      <c r="D17" s="51" t="n"/>
      <c r="E17" s="83" t="n"/>
      <c r="F17" s="14" t="n"/>
      <c r="G17" s="14" t="n"/>
      <c r="H17" s="14" t="n"/>
      <c r="I17" s="14" t="n"/>
      <c r="J17" s="14" t="n"/>
      <c r="K17" s="81" t="n"/>
      <c r="L17" s="81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4" t="n"/>
      <c r="E18" s="86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4" t="n"/>
      <c r="C19" s="54" t="n"/>
      <c r="D19" s="54" t="n"/>
      <c r="E19" s="54" t="n"/>
      <c r="F19" s="54" t="n"/>
      <c r="G19" s="54" t="n"/>
      <c r="H19" s="54" t="n"/>
      <c r="I19" s="54" t="n"/>
      <c r="J19" s="54" t="n"/>
      <c r="K19" s="54" t="n"/>
      <c r="L19" s="86" t="n"/>
    </row>
    <row r="20" ht="42" customHeight="1">
      <c r="A20" s="24" t="inlineStr">
        <is>
          <t>1</t>
        </is>
      </c>
      <c r="B20" s="25" t="inlineStr">
        <is>
          <t>02-32-01</t>
        </is>
      </c>
      <c r="C20" s="25" t="inlineStr">
        <is>
          <t>32 ВЛ 500 кВ Зейская ГЭС - Амурская №1. Зейское уч. л-во Зейского л-ва</t>
        </is>
      </c>
      <c r="F20" s="28" t="n">
        <v>21596.44579</v>
      </c>
      <c r="G20" s="26" t="n">
        <v>0</v>
      </c>
      <c r="H20" s="26" t="n">
        <v>0</v>
      </c>
      <c r="I20" s="26" t="n">
        <v>0</v>
      </c>
      <c r="J20" s="28" t="n">
        <f>SUM(F20:I20)</f>
        <v>21596.44579</v>
      </c>
      <c r="K20" s="28" t="n">
        <v>9002.346380000001</v>
      </c>
      <c r="L20" s="29" t="n"/>
    </row>
    <row r="21" ht="42" customHeight="1">
      <c r="A21" s="24" t="inlineStr">
        <is>
          <t>2</t>
        </is>
      </c>
      <c r="B21" s="25" t="inlineStr">
        <is>
          <t>02-32-02</t>
        </is>
      </c>
      <c r="C21" s="25" t="inlineStr">
        <is>
          <t>32 ВЛ 500 кВ Зейская ГЭС - Амурская №1. Зейское уч. л-во Зейского л-ва</t>
        </is>
      </c>
      <c r="F21" s="28" t="n">
        <v>2461.64799</v>
      </c>
      <c r="G21" s="26" t="n">
        <v>0</v>
      </c>
      <c r="H21" s="26" t="n">
        <v>0</v>
      </c>
      <c r="I21" s="26" t="n">
        <v>0</v>
      </c>
      <c r="J21" s="28" t="n">
        <f>SUM(F21:I21)</f>
        <v>2461.64799</v>
      </c>
      <c r="K21" s="28" t="n">
        <v>1070.28174</v>
      </c>
      <c r="L21" s="29" t="n"/>
    </row>
    <row r="22" ht="42" customHeight="1">
      <c r="A22" s="24" t="inlineStr">
        <is>
          <t>3</t>
        </is>
      </c>
      <c r="B22" s="25" t="inlineStr">
        <is>
          <t>02-32-03</t>
        </is>
      </c>
      <c r="C22" s="25" t="inlineStr">
        <is>
          <t>32 ВЛ 500 кВ Зейская ГЭС - Амурская №1. Зейский р-он Николаевский сельсовет</t>
        </is>
      </c>
      <c r="F22" s="28" t="n">
        <v>1578.96534</v>
      </c>
      <c r="G22" s="26" t="n">
        <v>0</v>
      </c>
      <c r="H22" s="26" t="n">
        <v>0</v>
      </c>
      <c r="I22" s="26" t="n">
        <v>0</v>
      </c>
      <c r="J22" s="28" t="n">
        <f>SUM(F22:I22)</f>
        <v>1578.96534</v>
      </c>
      <c r="K22" s="26" t="n">
        <v>658.15381</v>
      </c>
      <c r="L22" s="29" t="n"/>
    </row>
    <row r="23" ht="42" customHeight="1">
      <c r="A23" s="24" t="inlineStr">
        <is>
          <t>4</t>
        </is>
      </c>
      <c r="B23" s="25" t="inlineStr">
        <is>
          <t>02-32-04</t>
        </is>
      </c>
      <c r="C23" s="25" t="inlineStr">
        <is>
          <t>32 ВЛ 500 кВ Зейская ГЭС - Амурская №1. Зейский р-он Николаевский сельсовет</t>
        </is>
      </c>
      <c r="F23" s="26" t="n">
        <v>174.75134</v>
      </c>
      <c r="G23" s="26" t="n">
        <v>0</v>
      </c>
      <c r="H23" s="26" t="n">
        <v>0</v>
      </c>
      <c r="I23" s="26" t="n">
        <v>0</v>
      </c>
      <c r="J23" s="26" t="n">
        <f>SUM(F23:I23)</f>
        <v>174.75134</v>
      </c>
      <c r="K23" s="26" t="n">
        <v>75.97884000000001</v>
      </c>
      <c r="L23" s="27" t="n"/>
    </row>
    <row r="24" ht="42" customHeight="1">
      <c r="A24" s="24" t="inlineStr">
        <is>
          <t>5</t>
        </is>
      </c>
      <c r="B24" s="25" t="inlineStr">
        <is>
          <t>02-32-05</t>
        </is>
      </c>
      <c r="C24" s="25" t="inlineStr">
        <is>
          <t>32 ВЛ 500 кВ Зейская ГЭС - Амурская №1.  Зейский р-он Овсянковский сельсовет</t>
        </is>
      </c>
      <c r="F24" s="28" t="n">
        <v>2112.38011</v>
      </c>
      <c r="G24" s="26" t="n">
        <v>0</v>
      </c>
      <c r="H24" s="26" t="n">
        <v>0</v>
      </c>
      <c r="I24" s="26" t="n">
        <v>0</v>
      </c>
      <c r="J24" s="28" t="n">
        <f>SUM(F24:I24)</f>
        <v>2112.38011</v>
      </c>
      <c r="K24" s="26" t="n">
        <v>880.03534</v>
      </c>
      <c r="L24" s="29" t="n"/>
    </row>
    <row r="25" ht="42" customHeight="1">
      <c r="A25" s="24" t="inlineStr">
        <is>
          <t>6</t>
        </is>
      </c>
      <c r="B25" s="25" t="inlineStr">
        <is>
          <t>02-32-06</t>
        </is>
      </c>
      <c r="C25" s="25" t="inlineStr">
        <is>
          <t>32 ВЛ 500 кВ Зейская ГЭС - Амурская №1.  Зейский р-он Овсянковский сельсовет</t>
        </is>
      </c>
      <c r="F25" s="26" t="n">
        <v>237.04898</v>
      </c>
      <c r="G25" s="26" t="n">
        <v>0</v>
      </c>
      <c r="H25" s="26" t="n">
        <v>0</v>
      </c>
      <c r="I25" s="26" t="n">
        <v>0</v>
      </c>
      <c r="J25" s="26" t="n">
        <f>SUM(F25:I25)</f>
        <v>237.04898</v>
      </c>
      <c r="K25" s="26" t="n">
        <v>103.06477</v>
      </c>
      <c r="L25" s="27" t="n"/>
    </row>
    <row r="26" ht="42" customHeight="1">
      <c r="A26" s="24" t="inlineStr">
        <is>
          <t>7</t>
        </is>
      </c>
      <c r="B26" s="25" t="inlineStr">
        <is>
          <t>02-32-07</t>
        </is>
      </c>
      <c r="C26" s="25" t="inlineStr">
        <is>
          <t>32 ВЛ 500 кВ Зейская ГЭС - Амурская №1. Тыгдинское уч. л-во Магдагачинского л-ва</t>
        </is>
      </c>
      <c r="F26" s="28" t="n">
        <v>1658.8184</v>
      </c>
      <c r="G26" s="26" t="n">
        <v>0</v>
      </c>
      <c r="H26" s="26" t="n">
        <v>0</v>
      </c>
      <c r="I26" s="26" t="n">
        <v>0</v>
      </c>
      <c r="J26" s="28" t="n">
        <f>SUM(F26:I26)</f>
        <v>1658.8184</v>
      </c>
      <c r="K26" s="26" t="n">
        <v>687.31196</v>
      </c>
      <c r="L26" s="29" t="n"/>
    </row>
    <row r="27" ht="42" customHeight="1">
      <c r="A27" s="24" t="inlineStr">
        <is>
          <t>8</t>
        </is>
      </c>
      <c r="B27" s="25" t="inlineStr">
        <is>
          <t>02-32-08</t>
        </is>
      </c>
      <c r="C27" s="25" t="inlineStr">
        <is>
          <t>32 ВЛ 500 кВ Зейская ГЭС - Амурская №1. Тыгдинское уч. л-во Магдагачинского л-ва</t>
        </is>
      </c>
      <c r="F27" s="26" t="n">
        <v>223.20448</v>
      </c>
      <c r="G27" s="26" t="n">
        <v>0</v>
      </c>
      <c r="H27" s="26" t="n">
        <v>0</v>
      </c>
      <c r="I27" s="26" t="n">
        <v>0</v>
      </c>
      <c r="J27" s="26" t="n">
        <f>SUM(F27:I27)</f>
        <v>223.20448</v>
      </c>
      <c r="K27" s="26" t="n">
        <v>97.04543</v>
      </c>
      <c r="L27" s="27" t="n"/>
    </row>
    <row r="28" ht="42" customHeight="1">
      <c r="A28" s="24" t="inlineStr">
        <is>
          <t>9</t>
        </is>
      </c>
      <c r="B28" s="25" t="inlineStr">
        <is>
          <t>02-32-09</t>
        </is>
      </c>
      <c r="C28" s="25" t="inlineStr">
        <is>
          <t>32 ВЛ 500 кВ Зейская ГЭС - Амурская №1.  Магдагачинский р-он Тыгдинский сельсовет</t>
        </is>
      </c>
      <c r="F28" s="28" t="n">
        <v>3263.66258</v>
      </c>
      <c r="G28" s="26" t="n">
        <v>0</v>
      </c>
      <c r="H28" s="26" t="n">
        <v>0</v>
      </c>
      <c r="I28" s="26" t="n">
        <v>0</v>
      </c>
      <c r="J28" s="28" t="n">
        <f>SUM(F28:I28)</f>
        <v>3263.66258</v>
      </c>
      <c r="K28" s="28" t="n">
        <v>1357.60634</v>
      </c>
      <c r="L28" s="29" t="n"/>
    </row>
    <row r="29" ht="42" customHeight="1">
      <c r="A29" s="24" t="inlineStr">
        <is>
          <t>10</t>
        </is>
      </c>
      <c r="B29" s="25" t="inlineStr">
        <is>
          <t>02-32-10</t>
        </is>
      </c>
      <c r="C29" s="25" t="inlineStr">
        <is>
          <t>32 ВЛ 500 кВ Зейская ГЭС - Амурская №1.  Магдагачинский р-он Тыгдинский сельсовет</t>
        </is>
      </c>
      <c r="F29" s="26" t="n">
        <v>397.3068</v>
      </c>
      <c r="G29" s="26" t="n">
        <v>0</v>
      </c>
      <c r="H29" s="26" t="n">
        <v>0</v>
      </c>
      <c r="I29" s="26" t="n">
        <v>0</v>
      </c>
      <c r="J29" s="26" t="n">
        <f>SUM(F29:I29)</f>
        <v>397.3068</v>
      </c>
      <c r="K29" s="26" t="n">
        <v>172.74208</v>
      </c>
      <c r="L29" s="27" t="n"/>
    </row>
    <row r="30" ht="42" customHeight="1">
      <c r="A30" s="24" t="inlineStr">
        <is>
          <t>11</t>
        </is>
      </c>
      <c r="B30" s="25" t="inlineStr">
        <is>
          <t>02-32-11</t>
        </is>
      </c>
      <c r="C30" s="25" t="inlineStr">
        <is>
          <t>32 ВЛ 500 кВ Зейская ГЭС - Амурская №1.  Магдагачинский р-он Чалганский сельсовет</t>
        </is>
      </c>
      <c r="F30" s="26" t="n">
        <v>1383.02384</v>
      </c>
      <c r="G30" s="26" t="n">
        <v>0</v>
      </c>
      <c r="H30" s="26" t="n">
        <v>0</v>
      </c>
      <c r="I30" s="26" t="n">
        <v>0</v>
      </c>
      <c r="J30" s="26" t="n">
        <f>SUM(F30:I30)</f>
        <v>1383.02384</v>
      </c>
      <c r="K30" s="26" t="n">
        <v>570.27525</v>
      </c>
      <c r="L30" s="27" t="n"/>
    </row>
    <row r="31" ht="42" customHeight="1">
      <c r="A31" s="24" t="inlineStr">
        <is>
          <t>12</t>
        </is>
      </c>
      <c r="B31" s="25" t="inlineStr">
        <is>
          <t>02-32-12</t>
        </is>
      </c>
      <c r="C31" s="25" t="inlineStr">
        <is>
          <t>32 ВЛ 500 кВ Зейская ГЭС - Амурская №1.  Магдагачинский р-он Чалганский сельсовет</t>
        </is>
      </c>
      <c r="F31" s="26" t="n">
        <v>181.4236</v>
      </c>
      <c r="G31" s="26" t="n">
        <v>0</v>
      </c>
      <c r="H31" s="26" t="n">
        <v>0</v>
      </c>
      <c r="I31" s="26" t="n">
        <v>0</v>
      </c>
      <c r="J31" s="26" t="n">
        <f>SUM(F31:I31)</f>
        <v>181.4236</v>
      </c>
      <c r="K31" s="26" t="n">
        <v>78.87983</v>
      </c>
      <c r="L31" s="27" t="n"/>
    </row>
    <row r="32" ht="42" customHeight="1">
      <c r="A32" s="24" t="inlineStr">
        <is>
          <t>13</t>
        </is>
      </c>
      <c r="B32" s="25" t="inlineStr">
        <is>
          <t>02-32-13</t>
        </is>
      </c>
      <c r="C32" s="25" t="inlineStr">
        <is>
          <t>32 ВЛ 500 кВ Зейская ГЭС - Амурская №1. Ушумунское уч. л-во Магдагачинского л-ва</t>
        </is>
      </c>
      <c r="F32" s="28" t="n">
        <v>2750.67981</v>
      </c>
      <c r="G32" s="26" t="n">
        <v>0</v>
      </c>
      <c r="H32" s="26" t="n">
        <v>0</v>
      </c>
      <c r="I32" s="26" t="n">
        <v>0</v>
      </c>
      <c r="J32" s="28" t="n">
        <f>SUM(F32:I32)</f>
        <v>2750.67981</v>
      </c>
      <c r="K32" s="26" t="n">
        <v>1144.16624</v>
      </c>
      <c r="L32" s="29" t="n"/>
    </row>
    <row r="33" ht="42" customHeight="1">
      <c r="A33" s="24" t="inlineStr">
        <is>
          <t>14</t>
        </is>
      </c>
      <c r="B33" s="25" t="inlineStr">
        <is>
          <t>02-32-14</t>
        </is>
      </c>
      <c r="C33" s="25" t="inlineStr">
        <is>
          <t>32 ВЛ 500 кВ Зейская ГЭС - Амурская №1. Ушумунское уч. л-во Магдагачинского л-ва</t>
        </is>
      </c>
      <c r="F33" s="26" t="n">
        <v>337.89212</v>
      </c>
      <c r="G33" s="26" t="n">
        <v>0</v>
      </c>
      <c r="H33" s="26" t="n">
        <v>0</v>
      </c>
      <c r="I33" s="26" t="n">
        <v>0</v>
      </c>
      <c r="J33" s="26" t="n">
        <f>SUM(F33:I33)</f>
        <v>337.89212</v>
      </c>
      <c r="K33" s="26" t="n">
        <v>146.90962</v>
      </c>
      <c r="L33" s="27" t="n"/>
    </row>
    <row r="34" ht="42" customHeight="1">
      <c r="A34" s="24" t="inlineStr">
        <is>
          <t>15</t>
        </is>
      </c>
      <c r="B34" s="25" t="inlineStr">
        <is>
          <t>02-32-15</t>
        </is>
      </c>
      <c r="C34" s="25" t="inlineStr">
        <is>
          <t>32 ВЛ 500 кВ Зейская ГЭС - Амурская №1. Сивакское уч. л-во Магдагачинского л-ва</t>
        </is>
      </c>
      <c r="F34" s="26" t="n">
        <v>698.2646</v>
      </c>
      <c r="G34" s="26" t="n">
        <v>0</v>
      </c>
      <c r="H34" s="26" t="n">
        <v>0</v>
      </c>
      <c r="I34" s="26" t="n">
        <v>0</v>
      </c>
      <c r="J34" s="26" t="n">
        <f>SUM(F34:I34)</f>
        <v>698.2646</v>
      </c>
      <c r="K34" s="26" t="n">
        <v>286.48159</v>
      </c>
      <c r="L34" s="27" t="n"/>
    </row>
    <row r="35" ht="42" customHeight="1">
      <c r="A35" s="24" t="inlineStr">
        <is>
          <t>16</t>
        </is>
      </c>
      <c r="B35" s="25" t="inlineStr">
        <is>
          <t>02-32-16</t>
        </is>
      </c>
      <c r="C35" s="25" t="inlineStr">
        <is>
          <t>32 ВЛ 500 кВ Зейская ГЭС - Амурская №1. Сивакское уч. л-во Магдагачинского л-ва</t>
        </is>
      </c>
      <c r="F35" s="26" t="n">
        <v>122.43835</v>
      </c>
      <c r="G35" s="26" t="n">
        <v>0</v>
      </c>
      <c r="H35" s="26" t="n">
        <v>0</v>
      </c>
      <c r="I35" s="26" t="n">
        <v>0</v>
      </c>
      <c r="J35" s="26" t="n">
        <f>SUM(F35:I35)</f>
        <v>122.43835</v>
      </c>
      <c r="K35" s="26" t="n">
        <v>53.23407</v>
      </c>
      <c r="L35" s="27" t="n"/>
    </row>
    <row r="36" ht="42" customHeight="1">
      <c r="A36" s="24" t="inlineStr">
        <is>
          <t>17</t>
        </is>
      </c>
      <c r="B36" s="25" t="inlineStr">
        <is>
          <t>02-32-17</t>
        </is>
      </c>
      <c r="C36" s="25" t="inlineStr">
        <is>
          <t>32 ВЛ 500 кВ Зейская ГЭС - Амурская №1. Мухинского уч. л-ва Шимановского л-ва</t>
        </is>
      </c>
      <c r="F36" s="28" t="n">
        <v>35629.77682</v>
      </c>
      <c r="G36" s="26" t="n">
        <v>0</v>
      </c>
      <c r="H36" s="26" t="n">
        <v>0</v>
      </c>
      <c r="I36" s="26" t="n">
        <v>0</v>
      </c>
      <c r="J36" s="28" t="n">
        <f>SUM(F36:I36)</f>
        <v>35629.77682</v>
      </c>
      <c r="K36" s="28" t="n">
        <v>14918.01234</v>
      </c>
      <c r="L36" s="29" t="n"/>
    </row>
    <row r="37" ht="42" customHeight="1">
      <c r="A37" s="24" t="inlineStr">
        <is>
          <t>18</t>
        </is>
      </c>
      <c r="B37" s="25" t="inlineStr">
        <is>
          <t>02-32-18</t>
        </is>
      </c>
      <c r="C37" s="25" t="inlineStr">
        <is>
          <t>32 ВЛ 500 кВ Зейская ГЭС - Амурская №1. Мухинского уч. л-ва Шимановского л-ва</t>
        </is>
      </c>
      <c r="F37" s="28" t="n">
        <v>3646.95837</v>
      </c>
      <c r="G37" s="26" t="n">
        <v>0</v>
      </c>
      <c r="H37" s="26" t="n">
        <v>0</v>
      </c>
      <c r="I37" s="26" t="n">
        <v>0</v>
      </c>
      <c r="J37" s="28" t="n">
        <f>SUM(F37:I37)</f>
        <v>3646.95837</v>
      </c>
      <c r="K37" s="28" t="n">
        <v>1585.63407</v>
      </c>
      <c r="L37" s="29" t="n"/>
    </row>
    <row r="38" ht="42" customHeight="1">
      <c r="A38" s="24" t="inlineStr">
        <is>
          <t>19</t>
        </is>
      </c>
      <c r="B38" s="25" t="inlineStr">
        <is>
          <t>02-32-19</t>
        </is>
      </c>
      <c r="C38" s="25" t="inlineStr">
        <is>
          <t>32 ВЛ 500 кВ Зейская ГЭС - Амурская №1.  Шимановский р-он Мухинский сельсовет</t>
        </is>
      </c>
      <c r="F38" s="26" t="n">
        <v>934.85721</v>
      </c>
      <c r="G38" s="26" t="n">
        <v>0</v>
      </c>
      <c r="H38" s="26" t="n">
        <v>0</v>
      </c>
      <c r="I38" s="26" t="n">
        <v>0</v>
      </c>
      <c r="J38" s="26" t="n">
        <f>SUM(F38:I38)</f>
        <v>934.85721</v>
      </c>
      <c r="K38" s="26" t="n">
        <v>384.24747</v>
      </c>
      <c r="L38" s="27" t="n"/>
    </row>
    <row r="39" ht="42" customHeight="1">
      <c r="A39" s="24" t="inlineStr">
        <is>
          <t>20</t>
        </is>
      </c>
      <c r="B39" s="25" t="inlineStr">
        <is>
          <t>02-32-20</t>
        </is>
      </c>
      <c r="C39" s="25" t="inlineStr">
        <is>
          <t>32 ВЛ 500 кВ Зейская ГЭС - Амурская №1.  Шимановский р-он Мухинский сельсовет</t>
        </is>
      </c>
      <c r="F39" s="26" t="n">
        <v>146.0315</v>
      </c>
      <c r="G39" s="26" t="n">
        <v>0</v>
      </c>
      <c r="H39" s="26" t="n">
        <v>0</v>
      </c>
      <c r="I39" s="26" t="n">
        <v>0</v>
      </c>
      <c r="J39" s="26" t="n">
        <f>SUM(F39:I39)</f>
        <v>146.0315</v>
      </c>
      <c r="K39" s="26" t="n">
        <v>63.49196</v>
      </c>
      <c r="L39" s="27" t="n"/>
    </row>
    <row r="40" ht="42" customHeight="1">
      <c r="A40" s="24" t="inlineStr">
        <is>
          <t>21</t>
        </is>
      </c>
      <c r="B40" s="25" t="inlineStr">
        <is>
          <t>02-32-21</t>
        </is>
      </c>
      <c r="C40" s="25" t="inlineStr">
        <is>
          <t xml:space="preserve">32 ВЛ 500 кВ Зейская ГЭС - Амурская №1.  Шимановский р-он </t>
        </is>
      </c>
      <c r="F40" s="26" t="n">
        <v>293.13368</v>
      </c>
      <c r="G40" s="26" t="n">
        <v>0</v>
      </c>
      <c r="H40" s="26" t="n">
        <v>0</v>
      </c>
      <c r="I40" s="26" t="n">
        <v>0</v>
      </c>
      <c r="J40" s="26" t="n">
        <f>SUM(F40:I40)</f>
        <v>293.13368</v>
      </c>
      <c r="K40" s="26" t="n">
        <v>119.31488</v>
      </c>
      <c r="L40" s="27" t="n"/>
    </row>
    <row r="41" ht="42" customHeight="1">
      <c r="A41" s="24" t="inlineStr">
        <is>
          <t>22</t>
        </is>
      </c>
      <c r="B41" s="25" t="inlineStr">
        <is>
          <t>02-32-22</t>
        </is>
      </c>
      <c r="C41" s="25" t="inlineStr">
        <is>
          <t xml:space="preserve">32 ВЛ 500 кВ Зейская ГЭС - Амурская №1.  Шимановский р-он </t>
        </is>
      </c>
      <c r="F41" s="26" t="n">
        <v>69.70910000000001</v>
      </c>
      <c r="G41" s="26" t="n">
        <v>0</v>
      </c>
      <c r="H41" s="26" t="n">
        <v>0</v>
      </c>
      <c r="I41" s="26" t="n">
        <v>0</v>
      </c>
      <c r="J41" s="26" t="n">
        <f>SUM(F41:I41)</f>
        <v>69.7091</v>
      </c>
      <c r="K41" s="26" t="n">
        <v>30.30831</v>
      </c>
      <c r="L41" s="27" t="n"/>
    </row>
    <row r="42" ht="42" customHeight="1">
      <c r="A42" s="24" t="inlineStr">
        <is>
          <t>23</t>
        </is>
      </c>
      <c r="B42" s="25" t="inlineStr">
        <is>
          <t>02-32-23</t>
        </is>
      </c>
      <c r="C42" s="25" t="inlineStr">
        <is>
          <t>32 ВЛ 500 кВ Зейская ГЭС - Амурская №1.  Шимановский р-он Петрушинский сельсовет</t>
        </is>
      </c>
      <c r="F42" s="26" t="n">
        <v>612.99161</v>
      </c>
      <c r="G42" s="26" t="n">
        <v>0</v>
      </c>
      <c r="H42" s="26" t="n">
        <v>0</v>
      </c>
      <c r="I42" s="26" t="n">
        <v>0</v>
      </c>
      <c r="J42" s="26" t="n">
        <f>SUM(F42:I42)</f>
        <v>612.99161</v>
      </c>
      <c r="K42" s="26" t="n">
        <v>250.58082</v>
      </c>
      <c r="L42" s="27" t="n"/>
    </row>
    <row r="43" ht="42" customHeight="1">
      <c r="A43" s="24" t="inlineStr">
        <is>
          <t>24</t>
        </is>
      </c>
      <c r="B43" s="25" t="inlineStr">
        <is>
          <t>02-32-24</t>
        </is>
      </c>
      <c r="C43" s="25" t="inlineStr">
        <is>
          <t>32 ВЛ 500 кВ Зейская ГЭС - Амурская №1.  Шимановский р-он Петрушинский сельсовет</t>
        </is>
      </c>
      <c r="F43" s="26" t="n">
        <v>105.17661</v>
      </c>
      <c r="G43" s="26" t="n">
        <v>0</v>
      </c>
      <c r="H43" s="26" t="n">
        <v>0</v>
      </c>
      <c r="I43" s="26" t="n">
        <v>0</v>
      </c>
      <c r="J43" s="26" t="n">
        <f>SUM(F43:I43)</f>
        <v>105.17661</v>
      </c>
      <c r="K43" s="26" t="n">
        <v>45.72897</v>
      </c>
      <c r="L43" s="27" t="n"/>
    </row>
    <row r="44" ht="42" customHeight="1">
      <c r="A44" s="24" t="inlineStr">
        <is>
          <t>25</t>
        </is>
      </c>
      <c r="B44" s="25" t="inlineStr">
        <is>
          <t>02-32-25</t>
        </is>
      </c>
      <c r="C44" s="25" t="inlineStr">
        <is>
          <t>32 ВЛ 500 кВ Зейская ГЭС - Амурская №1.  Шимановский р-он Береинский сельсовет</t>
        </is>
      </c>
      <c r="F44" s="26" t="n">
        <v>978.76572</v>
      </c>
      <c r="G44" s="26" t="n">
        <v>0</v>
      </c>
      <c r="H44" s="26" t="n">
        <v>0</v>
      </c>
      <c r="I44" s="26" t="n">
        <v>0</v>
      </c>
      <c r="J44" s="26" t="n">
        <f>SUM(F44:I44)</f>
        <v>978.76572</v>
      </c>
      <c r="K44" s="26" t="n">
        <v>404.11192</v>
      </c>
      <c r="L44" s="27" t="n"/>
    </row>
    <row r="45" ht="42" customHeight="1">
      <c r="A45" s="24" t="inlineStr">
        <is>
          <t>26</t>
        </is>
      </c>
      <c r="B45" s="25" t="inlineStr">
        <is>
          <t>02-32-26</t>
        </is>
      </c>
      <c r="C45" s="25" t="inlineStr">
        <is>
          <t>32 ВЛ 500 кВ Зейская ГЭС - Амурская №1.  Шимановский р-он Береинский сельсовет</t>
        </is>
      </c>
      <c r="F45" s="26" t="n">
        <v>141.16372</v>
      </c>
      <c r="G45" s="26" t="n">
        <v>0</v>
      </c>
      <c r="H45" s="26" t="n">
        <v>0</v>
      </c>
      <c r="I45" s="26" t="n">
        <v>0</v>
      </c>
      <c r="J45" s="26" t="n">
        <f>SUM(F45:I45)</f>
        <v>141.16372</v>
      </c>
      <c r="K45" s="26" t="n">
        <v>61.37553</v>
      </c>
      <c r="L45" s="27" t="n"/>
    </row>
    <row r="46" ht="42" customHeight="1">
      <c r="A46" s="24" t="inlineStr">
        <is>
          <t>27</t>
        </is>
      </c>
      <c r="B46" s="25" t="inlineStr">
        <is>
          <t>02-32-27</t>
        </is>
      </c>
      <c r="C46" s="25" t="inlineStr">
        <is>
          <t>32 ВЛ 500 кВ Зейская ГЭС - Амурская №1.  Шимановский р-он Селетканский сельсовет</t>
        </is>
      </c>
      <c r="F46" s="26" t="n">
        <v>1042.77115</v>
      </c>
      <c r="G46" s="26" t="n">
        <v>0</v>
      </c>
      <c r="H46" s="26" t="n">
        <v>0</v>
      </c>
      <c r="I46" s="26" t="n">
        <v>0</v>
      </c>
      <c r="J46" s="26" t="n">
        <f>SUM(F46:I46)</f>
        <v>1042.77115</v>
      </c>
      <c r="K46" s="26" t="n">
        <v>427.90064</v>
      </c>
      <c r="L46" s="27" t="n"/>
    </row>
    <row r="47" ht="42" customHeight="1">
      <c r="A47" s="24" t="inlineStr">
        <is>
          <t>28</t>
        </is>
      </c>
      <c r="B47" s="25" t="inlineStr">
        <is>
          <t>02-32-28</t>
        </is>
      </c>
      <c r="C47" s="25" t="inlineStr">
        <is>
          <t>32 ВЛ 500 кВ Зейская ГЭС - Амурская №1.  Шимановский р-он Селетканский сельсовет</t>
        </is>
      </c>
      <c r="F47" s="26" t="n">
        <v>155.40151</v>
      </c>
      <c r="G47" s="26" t="n">
        <v>0</v>
      </c>
      <c r="H47" s="26" t="n">
        <v>0</v>
      </c>
      <c r="I47" s="26" t="n">
        <v>0</v>
      </c>
      <c r="J47" s="26" t="n">
        <f>SUM(F47:I47)</f>
        <v>155.40151</v>
      </c>
      <c r="K47" s="26" t="n">
        <v>67.56588000000001</v>
      </c>
      <c r="L47" s="27" t="n"/>
    </row>
    <row r="48" ht="42" customHeight="1">
      <c r="A48" s="24" t="inlineStr">
        <is>
          <t>29</t>
        </is>
      </c>
      <c r="B48" s="25" t="inlineStr">
        <is>
          <t>02-32-29</t>
        </is>
      </c>
      <c r="C48" s="25" t="inlineStr">
        <is>
          <t>32 ВЛ 500 кВ Зейская ГЭС - Амурская №1. Семеновское уч. л-во Свободненского л-ва</t>
        </is>
      </c>
      <c r="F48" s="28" t="n">
        <v>20167.51831</v>
      </c>
      <c r="G48" s="26" t="n">
        <v>0</v>
      </c>
      <c r="H48" s="26" t="n">
        <v>0</v>
      </c>
      <c r="I48" s="26" t="n">
        <v>0</v>
      </c>
      <c r="J48" s="28" t="n">
        <f>SUM(F48:I48)</f>
        <v>20167.51831</v>
      </c>
      <c r="K48" s="28" t="n">
        <v>8426.35319</v>
      </c>
      <c r="L48" s="29" t="n"/>
    </row>
    <row r="49" ht="42" customHeight="1">
      <c r="A49" s="24" t="inlineStr">
        <is>
          <t>30</t>
        </is>
      </c>
      <c r="B49" s="25" t="inlineStr">
        <is>
          <t>02-32-30</t>
        </is>
      </c>
      <c r="C49" s="25" t="inlineStr">
        <is>
          <t>32 ВЛ 500 кВ Зейская ГЭС - Амурская №1. Семеновское уч. л-во Свободненского л-ва</t>
        </is>
      </c>
      <c r="F49" s="28" t="n">
        <v>2133.48812</v>
      </c>
      <c r="G49" s="26" t="n">
        <v>0</v>
      </c>
      <c r="H49" s="26" t="n">
        <v>0</v>
      </c>
      <c r="I49" s="26" t="n">
        <v>0</v>
      </c>
      <c r="J49" s="28" t="n">
        <f>SUM(F49:I49)</f>
        <v>2133.48812</v>
      </c>
      <c r="K49" s="28" t="n">
        <v>927.60354</v>
      </c>
      <c r="L49" s="29" t="n"/>
    </row>
    <row r="50" ht="42" customHeight="1">
      <c r="A50" s="24" t="inlineStr">
        <is>
          <t>31</t>
        </is>
      </c>
      <c r="B50" s="25" t="inlineStr">
        <is>
          <t>02-32-31</t>
        </is>
      </c>
      <c r="C50" s="25" t="inlineStr">
        <is>
          <t>32 ВЛ 500 кВ Зейская ГЭС - Амурская №1. Свободненский р-он Дмитриевский сельсовет</t>
        </is>
      </c>
      <c r="F50" s="28" t="n">
        <v>3112.837</v>
      </c>
      <c r="G50" s="26" t="n">
        <v>0</v>
      </c>
      <c r="H50" s="26" t="n">
        <v>0</v>
      </c>
      <c r="I50" s="26" t="n">
        <v>0</v>
      </c>
      <c r="J50" s="28" t="n">
        <f>SUM(F50:I50)</f>
        <v>3112.837</v>
      </c>
      <c r="K50" s="26" t="n">
        <v>1296.26216</v>
      </c>
      <c r="L50" s="29" t="n"/>
    </row>
    <row r="51" ht="42" customHeight="1">
      <c r="A51" s="24" t="inlineStr">
        <is>
          <t>32</t>
        </is>
      </c>
      <c r="B51" s="25" t="inlineStr">
        <is>
          <t>02-32-32</t>
        </is>
      </c>
      <c r="C51" s="25" t="inlineStr">
        <is>
          <t>32 ВЛ 500 кВ Зейская ГЭС - Амурская №1. Свободненский р-он Дмитриевский сельсовет</t>
        </is>
      </c>
      <c r="F51" s="26" t="n">
        <v>370.92576</v>
      </c>
      <c r="G51" s="26" t="n">
        <v>0</v>
      </c>
      <c r="H51" s="26" t="n">
        <v>0</v>
      </c>
      <c r="I51" s="26" t="n">
        <v>0</v>
      </c>
      <c r="J51" s="26" t="n">
        <f>SUM(F51:I51)</f>
        <v>370.92576</v>
      </c>
      <c r="K51" s="26" t="n">
        <v>161.27207</v>
      </c>
      <c r="L51" s="27" t="n"/>
    </row>
    <row r="52" ht="42" customHeight="1">
      <c r="A52" s="24" t="inlineStr">
        <is>
          <t>33</t>
        </is>
      </c>
      <c r="B52" s="25" t="inlineStr">
        <is>
          <t>02-32-33</t>
        </is>
      </c>
      <c r="C52" s="25" t="inlineStr">
        <is>
          <t>32 ВЛ 500 кВ Зейская ГЭС - Амурская №1. Свободненский р-он Семёновский сельсовет</t>
        </is>
      </c>
      <c r="F52" s="26" t="n">
        <v>1025.78423</v>
      </c>
      <c r="G52" s="26" t="n">
        <v>0</v>
      </c>
      <c r="H52" s="26" t="n">
        <v>0</v>
      </c>
      <c r="I52" s="26" t="n">
        <v>0</v>
      </c>
      <c r="J52" s="26" t="n">
        <f>SUM(F52:I52)</f>
        <v>1025.78423</v>
      </c>
      <c r="K52" s="26" t="n">
        <v>429.75764</v>
      </c>
      <c r="L52" s="27" t="n"/>
    </row>
    <row r="53" ht="42" customHeight="1">
      <c r="A53" s="24" t="inlineStr">
        <is>
          <t>34</t>
        </is>
      </c>
      <c r="B53" s="25" t="inlineStr">
        <is>
          <t>02-32-34</t>
        </is>
      </c>
      <c r="C53" s="25" t="inlineStr">
        <is>
          <t>32 ВЛ 500 кВ Зейская ГЭС - Амурская №1. Свободненский р-он Семёновский сельсовет</t>
        </is>
      </c>
      <c r="F53" s="26" t="n">
        <v>96.35236999999999</v>
      </c>
      <c r="G53" s="26" t="n">
        <v>0</v>
      </c>
      <c r="H53" s="26" t="n">
        <v>0</v>
      </c>
      <c r="I53" s="26" t="n">
        <v>0</v>
      </c>
      <c r="J53" s="26" t="n">
        <f>SUM(F53:I53)</f>
        <v>96.35237</v>
      </c>
      <c r="K53" s="26" t="n">
        <v>41.89233</v>
      </c>
      <c r="L53" s="27" t="n"/>
    </row>
    <row r="54" ht="28.7" customHeight="1">
      <c r="A54" s="24" t="inlineStr">
        <is>
          <t>35</t>
        </is>
      </c>
      <c r="B54" s="25" t="inlineStr">
        <is>
          <t>02-32-35</t>
        </is>
      </c>
      <c r="C54" s="25" t="inlineStr">
        <is>
          <t>32 ВЛ 500 кВ Зейская ГЭС - Амурская №1.  г.о. Свободный</t>
        </is>
      </c>
      <c r="F54" s="28" t="n">
        <v>5150.24584</v>
      </c>
      <c r="G54" s="26" t="n">
        <v>0</v>
      </c>
      <c r="H54" s="26" t="n">
        <v>0</v>
      </c>
      <c r="I54" s="26" t="n">
        <v>0</v>
      </c>
      <c r="J54" s="28" t="n">
        <f>SUM(F54:I54)</f>
        <v>5150.24584</v>
      </c>
      <c r="K54" s="28" t="n">
        <v>2161.90156</v>
      </c>
      <c r="L54" s="29" t="n"/>
    </row>
    <row r="55" ht="28.7" customHeight="1">
      <c r="A55" s="24" t="inlineStr">
        <is>
          <t>36</t>
        </is>
      </c>
      <c r="B55" s="25" t="inlineStr">
        <is>
          <t>02-32-36</t>
        </is>
      </c>
      <c r="C55" s="25" t="inlineStr">
        <is>
          <t>32 ВЛ 500 кВ Зейская ГЭС - Амурская №1.  г.о. Свободный</t>
        </is>
      </c>
      <c r="F55" s="26" t="n">
        <v>480.08182</v>
      </c>
      <c r="G55" s="26" t="n">
        <v>0</v>
      </c>
      <c r="H55" s="26" t="n">
        <v>0</v>
      </c>
      <c r="I55" s="26" t="n">
        <v>0</v>
      </c>
      <c r="J55" s="26" t="n">
        <f>SUM(F55:I55)</f>
        <v>480.08182</v>
      </c>
      <c r="K55" s="26" t="n">
        <v>208.73122</v>
      </c>
      <c r="L55" s="27" t="n"/>
    </row>
    <row r="56" ht="19.7" customHeight="1">
      <c r="A56" s="23" t="inlineStr">
        <is>
          <t>37</t>
        </is>
      </c>
      <c r="B56" s="30" t="inlineStr">
        <is>
          <t>Итого по разделу: Локальные сметы</t>
        </is>
      </c>
      <c r="C56" s="54" t="n"/>
      <c r="D56" s="54" t="n"/>
      <c r="E56" s="86" t="n"/>
      <c r="F56" s="31" t="n">
        <f>SUM(F20:F55)</f>
        <v>115471.92458</v>
      </c>
      <c r="G56" s="32" t="n">
        <f>SUM(G20:G55)</f>
        <v>0</v>
      </c>
      <c r="H56" s="32" t="n">
        <f>SUM(H20:H55)</f>
        <v>0</v>
      </c>
      <c r="I56" s="32" t="n">
        <f>SUM(I20:I55)</f>
        <v>0</v>
      </c>
      <c r="J56" s="31" t="n">
        <f>SUM(J20:J55)</f>
        <v>115471.92458</v>
      </c>
      <c r="K56" s="31" t="n">
        <f>SUM(K20:K55)</f>
        <v>48396.55979</v>
      </c>
      <c r="L56" s="33" t="n"/>
    </row>
    <row r="57" ht="19.7" customHeight="1">
      <c r="A57" s="23" t="inlineStr">
        <is>
          <t>Всего по смете</t>
        </is>
      </c>
      <c r="B57" s="54" t="n"/>
      <c r="C57" s="54" t="n"/>
      <c r="D57" s="54" t="n"/>
      <c r="E57" s="54" t="n"/>
      <c r="F57" s="54" t="n"/>
      <c r="G57" s="54" t="n"/>
      <c r="H57" s="54" t="n"/>
      <c r="I57" s="54" t="n"/>
      <c r="J57" s="54" t="n"/>
      <c r="K57" s="54" t="n"/>
      <c r="L57" s="86" t="n"/>
    </row>
    <row r="58" ht="22.5" customHeight="1">
      <c r="A58" s="23" t="n"/>
      <c r="B58" s="30" t="inlineStr">
        <is>
          <t>Всего по смете</t>
        </is>
      </c>
      <c r="C58" s="54" t="n"/>
      <c r="D58" s="54" t="n"/>
      <c r="E58" s="86" t="n"/>
      <c r="F58" s="31" t="n">
        <f>SUM(F20:F55)</f>
        <v>115471.92458</v>
      </c>
      <c r="G58" s="32" t="n">
        <f>SUM(G20:G55)</f>
        <v>0</v>
      </c>
      <c r="H58" s="32" t="n">
        <f>SUM(H20:H55)</f>
        <v>0</v>
      </c>
      <c r="I58" s="32" t="n">
        <f>SUM(I20:I55)</f>
        <v>0</v>
      </c>
      <c r="J58" s="31" t="n">
        <f>SUM(J20:J55)</f>
        <v>115471.92458</v>
      </c>
      <c r="K58" s="31" t="n">
        <f>SUM(K20:K55)</f>
        <v>48396.55979</v>
      </c>
      <c r="L58" s="33" t="n"/>
    </row>
    <row r="59" ht="19.7" customHeight="1">
      <c r="A59" s="34" t="inlineStr">
        <is>
          <t>Составил</t>
        </is>
      </c>
      <c r="C59" s="35" t="inlineStr">
        <is>
          <t>Григорова И. А.</t>
        </is>
      </c>
      <c r="D59" s="51" t="n"/>
      <c r="E59" s="51" t="n"/>
      <c r="F59" s="51" t="n"/>
      <c r="G59" s="51" t="n"/>
      <c r="H59" s="51" t="n"/>
      <c r="I59" s="51" t="n"/>
      <c r="J59" s="51" t="n"/>
      <c r="K59" s="51" t="n"/>
      <c r="L59" s="51" t="n"/>
    </row>
    <row r="60" ht="19.7" customHeight="1">
      <c r="A60" s="36" t="n"/>
      <c r="B60" s="37" t="n"/>
      <c r="C60" s="38" t="n"/>
    </row>
    <row r="61" ht="19.7" customHeight="1">
      <c r="A61" s="34" t="inlineStr">
        <is>
          <t>Проверил</t>
        </is>
      </c>
      <c r="C61" s="35" t="inlineStr">
        <is>
          <t>Черкасов А. В.</t>
        </is>
      </c>
      <c r="D61" s="51" t="n"/>
      <c r="E61" s="51" t="n"/>
      <c r="F61" s="51" t="n"/>
      <c r="G61" s="51" t="n"/>
      <c r="H61" s="51" t="n"/>
      <c r="I61" s="51" t="n"/>
      <c r="J61" s="51" t="n"/>
      <c r="K61" s="51" t="n"/>
      <c r="L61" s="51" t="n"/>
    </row>
    <row r="62" ht="19.7" customHeight="1">
      <c r="A62" s="39" t="n"/>
      <c r="B62" s="40" t="n"/>
      <c r="C62" s="38" t="n"/>
    </row>
    <row r="63" ht="19.7" customHeight="1"/>
  </sheetData>
  <mergeCells count="75">
    <mergeCell ref="C54:E54"/>
    <mergeCell ref="C50:E50"/>
    <mergeCell ref="C29:E29"/>
    <mergeCell ref="C44:E44"/>
    <mergeCell ref="C61:L61"/>
    <mergeCell ref="A59:B59"/>
    <mergeCell ref="C41:E41"/>
    <mergeCell ref="C55:E55"/>
    <mergeCell ref="L13:L14"/>
    <mergeCell ref="C31:E31"/>
    <mergeCell ref="C13:E14"/>
    <mergeCell ref="F16:J16"/>
    <mergeCell ref="C22:E22"/>
    <mergeCell ref="C40:E40"/>
    <mergeCell ref="C7:L7"/>
    <mergeCell ref="A1:E1"/>
    <mergeCell ref="A16:A17"/>
    <mergeCell ref="C21:E21"/>
    <mergeCell ref="A10:D10"/>
    <mergeCell ref="C43:E43"/>
    <mergeCell ref="A61:B61"/>
    <mergeCell ref="A3:L3"/>
    <mergeCell ref="C51:E51"/>
    <mergeCell ref="C46:E46"/>
    <mergeCell ref="A57:L57"/>
    <mergeCell ref="C36:E36"/>
    <mergeCell ref="C27:E27"/>
    <mergeCell ref="C52:E52"/>
    <mergeCell ref="B13:B14"/>
    <mergeCell ref="C23:E23"/>
    <mergeCell ref="A8:C8"/>
    <mergeCell ref="C39:E39"/>
    <mergeCell ref="E10:L10"/>
    <mergeCell ref="C48:E48"/>
    <mergeCell ref="A11:D11"/>
    <mergeCell ref="C62:L62"/>
    <mergeCell ref="C32:E32"/>
    <mergeCell ref="C38:E38"/>
    <mergeCell ref="A4:L4"/>
    <mergeCell ref="B56:E56"/>
    <mergeCell ref="C28:E28"/>
    <mergeCell ref="C16:E17"/>
    <mergeCell ref="C37:E37"/>
    <mergeCell ref="A19:L19"/>
    <mergeCell ref="B58:E58"/>
    <mergeCell ref="C53:E53"/>
    <mergeCell ref="A13:A14"/>
    <mergeCell ref="A2:E2"/>
    <mergeCell ref="E11:L11"/>
    <mergeCell ref="C49:E49"/>
    <mergeCell ref="C18:E18"/>
    <mergeCell ref="K13:K14"/>
    <mergeCell ref="A9:C9"/>
    <mergeCell ref="D6:L6"/>
    <mergeCell ref="C30:E30"/>
    <mergeCell ref="C34:E34"/>
    <mergeCell ref="C15:E15"/>
    <mergeCell ref="F13:J13"/>
    <mergeCell ref="C24:E24"/>
    <mergeCell ref="C42:E42"/>
    <mergeCell ref="D9:K9"/>
    <mergeCell ref="C33:E33"/>
    <mergeCell ref="D8:K8"/>
    <mergeCell ref="C45:E45"/>
    <mergeCell ref="A6:C6"/>
    <mergeCell ref="K16:K17"/>
    <mergeCell ref="C59:L59"/>
    <mergeCell ref="C26:E26"/>
    <mergeCell ref="L16:L17"/>
    <mergeCell ref="B16:B17"/>
    <mergeCell ref="C35:E35"/>
    <mergeCell ref="C20:E20"/>
    <mergeCell ref="C60:L60"/>
    <mergeCell ref="C25:E25"/>
    <mergeCell ref="C47:E47"/>
  </mergeCells>
  <pageMargins left="0.5905511811023623" right="0.1968503937007874" top="0.7874015748031497" bottom="0.5905511811023623" header="0.1968503937007874" footer="0.1968503937007874"/>
  <pageSetup orientation="portrait" paperSize="9" scale="89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02-32-01</t>
        </is>
      </c>
    </row>
    <row r="25" ht="19.35" customHeight="1">
      <c r="A25" s="55" t="inlineStr">
        <is>
          <t>32 ВЛ 500 кВ Зейская ГЭС - Амурская №1. Зейское уч. л-во Зейского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7694.26</v>
      </c>
      <c r="M31" s="64" t="n">
        <v>107.97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21596.45</v>
      </c>
      <c r="E32" s="71" t="inlineStr">
        <is>
          <t>(</t>
        </is>
      </c>
      <c r="F32" s="70" t="n">
        <v>377.18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12789.35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1359.73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21596.45</v>
      </c>
      <c r="E34" s="71" t="inlineStr">
        <is>
          <t>(</t>
        </is>
      </c>
      <c r="F34" s="77" t="n">
        <v>377.18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1828</v>
      </c>
      <c r="H44" s="94" t="n">
        <v>1</v>
      </c>
      <c r="I44" s="95" t="n">
        <v>1828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82896.14</v>
      </c>
      <c r="M45" s="101" t="n">
        <v>71.26000000000001</v>
      </c>
      <c r="N45" s="103" t="n">
        <v>5907178.94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9717.647999999999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82896.14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82896.14</v>
      </c>
      <c r="M48" s="100" t="n"/>
      <c r="N48" s="103" t="n">
        <v>5907178.94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73777.56</v>
      </c>
      <c r="M49" s="100" t="n"/>
      <c r="N49" s="113" t="n">
        <v>5257389.26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33987.42</v>
      </c>
      <c r="M50" s="100" t="n"/>
      <c r="N50" s="103" t="n">
        <v>2421943.37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190661.12</v>
      </c>
      <c r="M51" s="114" t="n"/>
      <c r="N51" s="93" t="n"/>
    </row>
    <row r="52" ht="19.35" customHeight="1">
      <c r="A52" s="89" t="inlineStr">
        <is>
          <t>Пролет 1-65,68-153,166-380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38.09</v>
      </c>
      <c r="H53" s="94" t="n">
        <v>1</v>
      </c>
      <c r="I53" s="116" t="n">
        <v>38.09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3" t="n">
        <v>2238.32</v>
      </c>
      <c r="M54" s="101" t="n">
        <v>71.26000000000001</v>
      </c>
      <c r="N54" s="103" t="n">
        <v>159502.68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238.13868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3" t="n">
        <v>2238.32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3" t="n">
        <v>2238.32</v>
      </c>
      <c r="M57" s="100" t="n"/>
      <c r="N57" s="103" t="n">
        <v>159502.68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3" t="n">
        <v>1992.1</v>
      </c>
      <c r="M58" s="100" t="n"/>
      <c r="N58" s="113" t="n">
        <v>141957.39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917.71</v>
      </c>
      <c r="M59" s="100" t="n"/>
      <c r="N59" s="103" t="n">
        <v>65396.1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5" t="n">
        <v>5148.13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16.17</v>
      </c>
      <c r="H61" s="94" t="n">
        <v>1</v>
      </c>
      <c r="I61" s="116" t="n">
        <v>16.17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3" t="n">
        <v>1842.22</v>
      </c>
      <c r="M62" s="101" t="n">
        <v>71.26000000000001</v>
      </c>
      <c r="N62" s="103" t="n">
        <v>131276.6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195.9804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3" t="n">
        <v>1842.22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3" t="n">
        <v>1842.22</v>
      </c>
      <c r="M65" s="100" t="n"/>
      <c r="N65" s="103" t="n">
        <v>131276.6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3" t="n">
        <v>1639.58</v>
      </c>
      <c r="M66" s="100" t="n"/>
      <c r="N66" s="113" t="n">
        <v>116836.17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755.3099999999999</v>
      </c>
      <c r="M67" s="100" t="n"/>
      <c r="N67" s="103" t="n">
        <v>53823.41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5" t="n">
        <v>4237.11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6.02</v>
      </c>
      <c r="H69" s="94" t="n">
        <v>1</v>
      </c>
      <c r="I69" s="116" t="n">
        <v>6.02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909.9400000000001</v>
      </c>
      <c r="M70" s="101" t="n">
        <v>71.26000000000001</v>
      </c>
      <c r="N70" s="103" t="n">
        <v>64842.32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96.80159999999999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909.9400000000001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909.9400000000001</v>
      </c>
      <c r="M73" s="100" t="n"/>
      <c r="N73" s="103" t="n">
        <v>64842.32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809.85</v>
      </c>
      <c r="M74" s="100" t="n"/>
      <c r="N74" s="113" t="n">
        <v>57709.66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373.08</v>
      </c>
      <c r="M75" s="100" t="n"/>
      <c r="N75" s="103" t="n">
        <v>26585.35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5" t="n">
        <v>2092.87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10.3</v>
      </c>
      <c r="H77" s="94" t="n">
        <v>1</v>
      </c>
      <c r="I77" s="278" t="n">
        <v>10.3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731.96</v>
      </c>
      <c r="M78" s="101" t="n">
        <v>71.26000000000001</v>
      </c>
      <c r="N78" s="103" t="n">
        <v>52159.47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9" t="n">
        <v>77.86799999999999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731.96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731.96</v>
      </c>
      <c r="M81" s="100" t="n"/>
      <c r="N81" s="103" t="n">
        <v>52159.47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651.4400000000001</v>
      </c>
      <c r="M82" s="100" t="n"/>
      <c r="N82" s="113" t="n">
        <v>46421.93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300.1</v>
      </c>
      <c r="M83" s="100" t="n"/>
      <c r="N83" s="103" t="n">
        <v>21385.38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5" t="n">
        <v>1683.5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4.17</v>
      </c>
      <c r="H85" s="94" t="n">
        <v>1</v>
      </c>
      <c r="I85" s="116" t="n">
        <v>4.17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578.5599999999999</v>
      </c>
      <c r="M86" s="101" t="n">
        <v>71.26000000000001</v>
      </c>
      <c r="N86" s="103" t="n">
        <v>41228.19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61.5492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578.5599999999999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578.5599999999999</v>
      </c>
      <c r="M89" s="100" t="n"/>
      <c r="N89" s="103" t="n">
        <v>41228.19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514.92</v>
      </c>
      <c r="M90" s="100" t="n"/>
      <c r="N90" s="113" t="n">
        <v>36693.09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237.21</v>
      </c>
      <c r="M91" s="100" t="n"/>
      <c r="N91" s="103" t="n">
        <v>16903.56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5" t="n">
        <v>1330.69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1.48</v>
      </c>
      <c r="H93" s="94" t="n">
        <v>1</v>
      </c>
      <c r="I93" s="116" t="n">
        <v>1.48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273.79</v>
      </c>
      <c r="M94" s="101" t="n">
        <v>71.26000000000001</v>
      </c>
      <c r="N94" s="103" t="n">
        <v>19510.28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29.1264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273.79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273.79</v>
      </c>
      <c r="M97" s="100" t="n"/>
      <c r="N97" s="103" t="n">
        <v>19510.28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243.67</v>
      </c>
      <c r="M98" s="100" t="n"/>
      <c r="N98" s="113" t="n">
        <v>17364.15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112.25</v>
      </c>
      <c r="M99" s="100" t="n"/>
      <c r="N99" s="103" t="n">
        <v>7999.21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629.71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48.39</v>
      </c>
      <c r="H101" s="94" t="n">
        <v>1</v>
      </c>
      <c r="I101" s="116" t="n">
        <v>48.39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3" t="n">
        <v>6703.37</v>
      </c>
      <c r="M102" s="101" t="n">
        <v>71.26000000000001</v>
      </c>
      <c r="N102" s="103" t="n">
        <v>477682.15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38059.51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3" t="n">
        <v>6655.75</v>
      </c>
      <c r="M104" s="101" t="n">
        <v>71.26000000000001</v>
      </c>
      <c r="N104" s="103" t="n">
        <v>474288.75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859.4064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492.99732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44762.88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3" t="n">
        <v>13359.12</v>
      </c>
      <c r="M108" s="100" t="n"/>
      <c r="N108" s="103" t="n">
        <v>951970.9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11889.62</v>
      </c>
      <c r="M109" s="100" t="n"/>
      <c r="N109" s="113" t="n">
        <v>847254.1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3" t="n">
        <v>5477.24</v>
      </c>
      <c r="M110" s="100" t="n"/>
      <c r="N110" s="103" t="n">
        <v>390308.07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62129.74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48.39</v>
      </c>
      <c r="H112" s="94" t="n">
        <v>1</v>
      </c>
      <c r="I112" s="116" t="n">
        <v>48.39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3" t="n">
        <v>1680.49</v>
      </c>
      <c r="M113" s="101" t="n">
        <v>71.26000000000001</v>
      </c>
      <c r="N113" s="103" t="n">
        <v>119751.72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3" t="n">
        <v>9503.41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3" t="n">
        <v>1661.91</v>
      </c>
      <c r="M115" s="101" t="n">
        <v>71.26000000000001</v>
      </c>
      <c r="N115" s="103" t="n">
        <v>118427.71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215.43228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123.10416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11183.9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3" t="n">
        <v>3342.4</v>
      </c>
      <c r="M119" s="100" t="n"/>
      <c r="N119" s="103" t="n">
        <v>238179.43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3" t="n">
        <v>2974.74</v>
      </c>
      <c r="M120" s="100" t="n"/>
      <c r="N120" s="113" t="n">
        <v>211979.69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3" t="n">
        <v>1370.38</v>
      </c>
      <c r="M121" s="100" t="n"/>
      <c r="N121" s="103" t="n">
        <v>97653.57000000001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5" t="n">
        <v>15529.02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20.34</v>
      </c>
      <c r="H123" s="94" t="n">
        <v>1</v>
      </c>
      <c r="I123" s="116" t="n">
        <v>20.34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3" t="n">
        <v>4911.87</v>
      </c>
      <c r="M124" s="101" t="n">
        <v>71.26000000000001</v>
      </c>
      <c r="N124" s="103" t="n">
        <v>350019.86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27887.6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3" t="n">
        <v>4876.72</v>
      </c>
      <c r="M126" s="101" t="n">
        <v>71.26000000000001</v>
      </c>
      <c r="N126" s="103" t="n">
        <v>347515.07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629.7264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361.2384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32799.47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3" t="n">
        <v>9788.59</v>
      </c>
      <c r="M130" s="100" t="n"/>
      <c r="N130" s="103" t="n">
        <v>697534.9300000001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8711.85</v>
      </c>
      <c r="M131" s="100" t="n"/>
      <c r="N131" s="113" t="n">
        <v>620806.09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3" t="n">
        <v>4013.32</v>
      </c>
      <c r="M132" s="100" t="n"/>
      <c r="N132" s="103" t="n">
        <v>285989.32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45524.64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20.34</v>
      </c>
      <c r="H134" s="94" t="n">
        <v>1</v>
      </c>
      <c r="I134" s="116" t="n">
        <v>20.34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3" t="n">
        <v>1423.96</v>
      </c>
      <c r="M135" s="101" t="n">
        <v>71.26000000000001</v>
      </c>
      <c r="N135" s="103" t="n">
        <v>101471.39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3" t="n">
        <v>8064.89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3" t="n">
        <v>1410.29</v>
      </c>
      <c r="M137" s="101" t="n">
        <v>71.26000000000001</v>
      </c>
      <c r="N137" s="103" t="n">
        <v>100497.27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182.57184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104.46624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9488.85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3" t="n">
        <v>2834.25</v>
      </c>
      <c r="M141" s="100" t="n"/>
      <c r="N141" s="103" t="n">
        <v>201968.66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3" t="n">
        <v>2522.48</v>
      </c>
      <c r="M142" s="100" t="n"/>
      <c r="N142" s="113" t="n">
        <v>179752.11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3" t="n">
        <v>1162.04</v>
      </c>
      <c r="M143" s="100" t="n"/>
      <c r="N143" s="103" t="n">
        <v>82807.14999999999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5" t="n">
        <v>13173.37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7.5</v>
      </c>
      <c r="H145" s="94" t="n">
        <v>1</v>
      </c>
      <c r="I145" s="278" t="n">
        <v>7.5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3" t="n">
        <v>2941.38</v>
      </c>
      <c r="M146" s="101" t="n">
        <v>71.26000000000001</v>
      </c>
      <c r="N146" s="103" t="n">
        <v>209602.74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16675.2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3" t="n">
        <v>2916</v>
      </c>
      <c r="M148" s="101" t="n">
        <v>71.26000000000001</v>
      </c>
      <c r="N148" s="103" t="n">
        <v>207794.16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6" t="n">
        <v>377.1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122" t="n">
        <v>216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19616.58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3" t="n">
        <v>5857.38</v>
      </c>
      <c r="M152" s="100" t="n"/>
      <c r="N152" s="103" t="n">
        <v>417396.9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3" t="n">
        <v>5213.07</v>
      </c>
      <c r="M153" s="100" t="n"/>
      <c r="N153" s="113" t="n">
        <v>371483.24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3" t="n">
        <v>2401.53</v>
      </c>
      <c r="M154" s="100" t="n"/>
      <c r="N154" s="103" t="n">
        <v>171132.73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27231.18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7.5</v>
      </c>
      <c r="H156" s="94" t="n">
        <v>1</v>
      </c>
      <c r="I156" s="278" t="n">
        <v>7.5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842.4</v>
      </c>
      <c r="M157" s="101" t="n">
        <v>71.26000000000001</v>
      </c>
      <c r="N157" s="103" t="n">
        <v>60029.42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3" t="n">
        <v>4780.26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835.92</v>
      </c>
      <c r="M159" s="101" t="n">
        <v>71.26000000000001</v>
      </c>
      <c r="N159" s="103" t="n">
        <v>59567.66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122" t="n">
        <v>108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101" t="n">
        <v>61.92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3" t="n">
        <v>5622.66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3" t="n">
        <v>1678.32</v>
      </c>
      <c r="M163" s="100" t="n"/>
      <c r="N163" s="103" t="n">
        <v>119597.08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3" t="n">
        <v>1493.7</v>
      </c>
      <c r="M164" s="100" t="n"/>
      <c r="N164" s="113" t="n">
        <v>106441.4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688.11</v>
      </c>
      <c r="M165" s="100" t="n"/>
      <c r="N165" s="103" t="n">
        <v>49034.8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5" t="n">
        <v>7804.47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377175.55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212945.27</v>
      </c>
      <c r="M168" s="131" t="n"/>
      <c r="N168" s="130" t="n">
        <v>9893395.49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107974.4</v>
      </c>
      <c r="M170" s="131" t="n"/>
      <c r="N170" s="130" t="n">
        <v>7694255.76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104970.87</v>
      </c>
      <c r="M171" s="131" t="n"/>
      <c r="N171" s="130" t="n">
        <v>2199139.73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104970.87</v>
      </c>
      <c r="M173" s="131" t="n"/>
      <c r="N173" s="130" t="n">
        <v>2199139.73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18356.59</v>
      </c>
      <c r="M175" s="131" t="n"/>
      <c r="N175" s="130" t="n">
        <v>1308090.62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126330.99</v>
      </c>
      <c r="M176" s="131" t="n"/>
      <c r="N176" s="130" t="n">
        <v>9002346.380000001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112434.58</v>
      </c>
      <c r="M177" s="131" t="n"/>
      <c r="N177" s="130" t="n">
        <v>8012088.28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51795.7</v>
      </c>
      <c r="M178" s="131" t="n"/>
      <c r="N178" s="130" t="n">
        <v>3690962.02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377175.55</v>
      </c>
      <c r="M179" s="136" t="n"/>
      <c r="N179" s="125" t="n">
        <v>21596445.79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12789.3492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1359.72612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377175.55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377175.55</v>
      </c>
      <c r="M185" s="131" t="n"/>
      <c r="N185" s="130" t="n">
        <v>21596445.79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212945.27</v>
      </c>
      <c r="M187" s="131" t="n"/>
      <c r="N187" s="130" t="n">
        <v>9893395.49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107974.4</v>
      </c>
      <c r="M189" s="131" t="n"/>
      <c r="N189" s="130" t="n">
        <v>7694255.76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104970.87</v>
      </c>
      <c r="M190" s="131" t="n"/>
      <c r="N190" s="130" t="n">
        <v>2199139.73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104970.87</v>
      </c>
      <c r="M191" s="131" t="n"/>
      <c r="N191" s="130" t="n">
        <v>2199139.73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18356.59</v>
      </c>
      <c r="M192" s="131" t="n"/>
      <c r="N192" s="130" t="n">
        <v>1308090.62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126330.99</v>
      </c>
      <c r="M193" s="131" t="n"/>
      <c r="N193" s="130" t="n">
        <v>9002346.380000001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112434.58</v>
      </c>
      <c r="M194" s="131" t="n"/>
      <c r="N194" s="130" t="n">
        <v>8012088.28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51795.7</v>
      </c>
      <c r="M195" s="131" t="n"/>
      <c r="N195" s="130" t="n">
        <v>3690962.02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377175.55</v>
      </c>
      <c r="M196" s="126" t="n"/>
      <c r="N196" s="125" t="n">
        <v>21596445.79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212945.27</v>
      </c>
      <c r="M197" s="131" t="n"/>
      <c r="N197" s="130" t="n">
        <v>9893395.49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107974.4</v>
      </c>
      <c r="M199" s="131" t="n"/>
      <c r="N199" s="130" t="n">
        <v>7694255.76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104970.87</v>
      </c>
      <c r="M200" s="131" t="n"/>
      <c r="N200" s="130" t="n">
        <v>2199139.73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104970.87</v>
      </c>
      <c r="M201" s="131" t="n"/>
      <c r="N201" s="130" t="n">
        <v>2199139.73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18356.59</v>
      </c>
      <c r="M202" s="131" t="n"/>
      <c r="N202" s="130" t="n">
        <v>1308090.62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126330.99</v>
      </c>
      <c r="M203" s="131" t="n"/>
      <c r="N203" s="130" t="n">
        <v>9002346.380000001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112434.58</v>
      </c>
      <c r="M204" s="131" t="n"/>
      <c r="N204" s="130" t="n">
        <v>8012088.28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51795.7</v>
      </c>
      <c r="M205" s="131" t="n"/>
      <c r="N205" s="130" t="n">
        <v>3690962.02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12789.3492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1359.72612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02-32-02</t>
        </is>
      </c>
    </row>
    <row r="25" ht="19.35" customHeight="1">
      <c r="A25" s="55" t="inlineStr">
        <is>
          <t>32 ВЛ 500 кВ Зейская ГЭС - Амурская №1. Зейское уч. л-во Зейского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1070.28</v>
      </c>
      <c r="M31" s="64" t="n">
        <v>15.02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2461.65</v>
      </c>
      <c r="E32" s="71" t="inlineStr">
        <is>
          <t>(</t>
        </is>
      </c>
      <c r="F32" s="70" t="n">
        <v>34.54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1792.29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2461.65</v>
      </c>
      <c r="E34" s="71" t="inlineStr">
        <is>
          <t>(</t>
        </is>
      </c>
      <c r="F34" s="77" t="n">
        <v>34.54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1-65,68-153,166-380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38.09</v>
      </c>
      <c r="H44" s="94" t="n">
        <v>1</v>
      </c>
      <c r="I44" s="116" t="n">
        <v>38.09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3" t="n">
        <v>4106.04</v>
      </c>
      <c r="M46" s="101" t="n">
        <v>71.26000000000001</v>
      </c>
      <c r="N46" s="103" t="n">
        <v>292596.41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489.98976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4106.04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3" t="n">
        <v>4106.04</v>
      </c>
      <c r="M49" s="100" t="n"/>
      <c r="N49" s="103" t="n">
        <v>292596.41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3654.38</v>
      </c>
      <c r="M50" s="100" t="n"/>
      <c r="N50" s="113" t="n">
        <v>260410.8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3" t="n">
        <v>1683.48</v>
      </c>
      <c r="M51" s="100" t="n"/>
      <c r="N51" s="103" t="n">
        <v>119964.53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9443.9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16.17</v>
      </c>
      <c r="H53" s="94" t="n">
        <v>1</v>
      </c>
      <c r="I53" s="116" t="n">
        <v>16.17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5021.29</v>
      </c>
      <c r="M55" s="101" t="n">
        <v>71.26000000000001</v>
      </c>
      <c r="N55" s="103" t="n">
        <v>357817.13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599.19552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5021.29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3" t="n">
        <v>5021.29</v>
      </c>
      <c r="M58" s="100" t="n"/>
      <c r="N58" s="103" t="n">
        <v>357817.13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4468.95</v>
      </c>
      <c r="M59" s="100" t="n"/>
      <c r="N59" s="113" t="n">
        <v>318457.25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3" t="n">
        <v>2058.73</v>
      </c>
      <c r="M60" s="100" t="n"/>
      <c r="N60" s="103" t="n">
        <v>146705.02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11548.97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6.02</v>
      </c>
      <c r="H62" s="94" t="n">
        <v>1</v>
      </c>
      <c r="I62" s="116" t="n">
        <v>6.02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3" t="n">
        <v>2348.84</v>
      </c>
      <c r="M64" s="101" t="n">
        <v>71.26000000000001</v>
      </c>
      <c r="N64" s="103" t="n">
        <v>167378.34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280.2912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3" t="n">
        <v>2348.84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3" t="n">
        <v>2348.84</v>
      </c>
      <c r="M67" s="100" t="n"/>
      <c r="N67" s="103" t="n">
        <v>167378.34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3" t="n">
        <v>2090.47</v>
      </c>
      <c r="M68" s="100" t="n"/>
      <c r="N68" s="113" t="n">
        <v>148966.72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963.02</v>
      </c>
      <c r="M69" s="100" t="n"/>
      <c r="N69" s="103" t="n">
        <v>68625.12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5" t="n">
        <v>5402.33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10.3</v>
      </c>
      <c r="H71" s="94" t="n">
        <v>1</v>
      </c>
      <c r="I71" s="278" t="n">
        <v>10.3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3" t="n">
        <v>1300.96</v>
      </c>
      <c r="M73" s="101" t="n">
        <v>71.26000000000001</v>
      </c>
      <c r="N73" s="103" t="n">
        <v>92706.41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7" t="n">
        <v>155.2416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3" t="n">
        <v>1300.96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3" t="n">
        <v>1300.96</v>
      </c>
      <c r="M76" s="100" t="n"/>
      <c r="N76" s="103" t="n">
        <v>92706.41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3" t="n">
        <v>1157.85</v>
      </c>
      <c r="M77" s="100" t="n"/>
      <c r="N77" s="113" t="n">
        <v>82508.7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533.39</v>
      </c>
      <c r="M78" s="100" t="n"/>
      <c r="N78" s="103" t="n">
        <v>38009.63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5" t="n">
        <v>2992.2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4.17</v>
      </c>
      <c r="H80" s="94" t="n">
        <v>1</v>
      </c>
      <c r="I80" s="116" t="n">
        <v>4.17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3" t="n">
        <v>1539.79</v>
      </c>
      <c r="M82" s="101" t="n">
        <v>71.26000000000001</v>
      </c>
      <c r="N82" s="103" t="n">
        <v>109725.44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183.74688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3" t="n">
        <v>1539.79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3" t="n">
        <v>1539.79</v>
      </c>
      <c r="M85" s="100" t="n"/>
      <c r="N85" s="103" t="n">
        <v>109725.44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3" t="n">
        <v>1370.41</v>
      </c>
      <c r="M86" s="100" t="n"/>
      <c r="N86" s="113" t="n">
        <v>97655.64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631.3099999999999</v>
      </c>
      <c r="M87" s="100" t="n"/>
      <c r="N87" s="103" t="n">
        <v>44987.43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5" t="n">
        <v>3541.51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1.48</v>
      </c>
      <c r="H89" s="94" t="n">
        <v>1</v>
      </c>
      <c r="I89" s="116" t="n">
        <v>1.48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702.47</v>
      </c>
      <c r="M91" s="101" t="n">
        <v>71.26000000000001</v>
      </c>
      <c r="N91" s="103" t="n">
        <v>50058.01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83.8272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702.47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702.47</v>
      </c>
      <c r="M94" s="100" t="n"/>
      <c r="N94" s="103" t="n">
        <v>50058.01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625.2</v>
      </c>
      <c r="M95" s="100" t="n"/>
      <c r="N95" s="113" t="n">
        <v>44551.63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288.01</v>
      </c>
      <c r="M96" s="100" t="n"/>
      <c r="N96" s="103" t="n">
        <v>20523.78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5" t="n">
        <v>1615.68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34544.59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15019.39</v>
      </c>
      <c r="M99" s="131" t="n"/>
      <c r="N99" s="130" t="n">
        <v>1070281.74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15019.39</v>
      </c>
      <c r="M101" s="131" t="n"/>
      <c r="N101" s="130" t="n">
        <v>1070281.74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15019.39</v>
      </c>
      <c r="M107" s="131" t="n"/>
      <c r="N107" s="130" t="n">
        <v>1070281.74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13367.26</v>
      </c>
      <c r="M108" s="131" t="n"/>
      <c r="N108" s="130" t="n">
        <v>952550.74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6157.94</v>
      </c>
      <c r="M109" s="131" t="n"/>
      <c r="N109" s="130" t="n">
        <v>438815.51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34544.59</v>
      </c>
      <c r="M110" s="136" t="n"/>
      <c r="N110" s="125" t="n">
        <v>2461647.99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1792.29216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34544.59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34544.59</v>
      </c>
      <c r="M116" s="131" t="n"/>
      <c r="N116" s="130" t="n">
        <v>2461647.99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15019.39</v>
      </c>
      <c r="M118" s="131" t="n"/>
      <c r="N118" s="130" t="n">
        <v>1070281.74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15019.39</v>
      </c>
      <c r="M120" s="131" t="n"/>
      <c r="N120" s="130" t="n">
        <v>1070281.74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15019.39</v>
      </c>
      <c r="M124" s="131" t="n"/>
      <c r="N124" s="130" t="n">
        <v>1070281.74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13367.26</v>
      </c>
      <c r="M125" s="131" t="n"/>
      <c r="N125" s="130" t="n">
        <v>952550.74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6157.94</v>
      </c>
      <c r="M126" s="131" t="n"/>
      <c r="N126" s="130" t="n">
        <v>438815.51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34544.59</v>
      </c>
      <c r="M127" s="126" t="n"/>
      <c r="N127" s="125" t="n">
        <v>2461647.99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15019.39</v>
      </c>
      <c r="M128" s="131" t="n"/>
      <c r="N128" s="130" t="n">
        <v>1070281.74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15019.39</v>
      </c>
      <c r="M130" s="131" t="n"/>
      <c r="N130" s="130" t="n">
        <v>1070281.74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15019.39</v>
      </c>
      <c r="M134" s="131" t="n"/>
      <c r="N134" s="130" t="n">
        <v>1070281.74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13367.26</v>
      </c>
      <c r="M135" s="131" t="n"/>
      <c r="N135" s="130" t="n">
        <v>952550.74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6157.94</v>
      </c>
      <c r="M136" s="131" t="n"/>
      <c r="N136" s="130" t="n">
        <v>438815.51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1792.29216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02-32-03</t>
        </is>
      </c>
    </row>
    <row r="25" ht="19.35" customHeight="1">
      <c r="A25" s="55" t="inlineStr">
        <is>
          <t>32 ВЛ 500 кВ Зейская ГЭС - Амурская №1. Зейский р-он Николаевский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562.42</v>
      </c>
      <c r="M31" s="64" t="n">
        <v>7.89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1578.97</v>
      </c>
      <c r="E32" s="71" t="inlineStr">
        <is>
          <t>(</t>
        </is>
      </c>
      <c r="F32" s="70" t="n">
        <v>27.58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935.08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99.51000000000001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1578.97</v>
      </c>
      <c r="E34" s="71" t="inlineStr">
        <is>
          <t>(</t>
        </is>
      </c>
      <c r="F34" s="77" t="n">
        <v>27.58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134</v>
      </c>
      <c r="H44" s="94" t="n">
        <v>1</v>
      </c>
      <c r="I44" s="94" t="n">
        <v>134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6076.63</v>
      </c>
      <c r="M45" s="101" t="n">
        <v>71.26000000000001</v>
      </c>
      <c r="N45" s="103" t="n">
        <v>433020.65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712.3440000000001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6076.63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6076.63</v>
      </c>
      <c r="M48" s="100" t="n"/>
      <c r="N48" s="103" t="n">
        <v>433020.65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5408.2</v>
      </c>
      <c r="M49" s="100" t="n"/>
      <c r="N49" s="113" t="n">
        <v>385388.38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2491.42</v>
      </c>
      <c r="M50" s="100" t="n"/>
      <c r="N50" s="103" t="n">
        <v>177538.47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13976.25</v>
      </c>
      <c r="M51" s="114" t="n"/>
      <c r="N51" s="93" t="n"/>
    </row>
    <row r="52" ht="19.35" customHeight="1">
      <c r="A52" s="89" t="inlineStr">
        <is>
          <t>Пролет 153-166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3.45</v>
      </c>
      <c r="H53" s="94" t="n">
        <v>1</v>
      </c>
      <c r="I53" s="116" t="n">
        <v>3.45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202.74</v>
      </c>
      <c r="M54" s="101" t="n">
        <v>71.26000000000001</v>
      </c>
      <c r="N54" s="103" t="n">
        <v>14447.25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7" t="n">
        <v>21.5694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202.74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202.74</v>
      </c>
      <c r="M57" s="100" t="n"/>
      <c r="N57" s="103" t="n">
        <v>14447.25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180.44</v>
      </c>
      <c r="M58" s="100" t="n"/>
      <c r="N58" s="113" t="n">
        <v>12858.05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83.12</v>
      </c>
      <c r="M59" s="100" t="n"/>
      <c r="N59" s="103" t="n">
        <v>5923.37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466.3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1.57</v>
      </c>
      <c r="H61" s="94" t="n">
        <v>1</v>
      </c>
      <c r="I61" s="116" t="n">
        <v>1.57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178.87</v>
      </c>
      <c r="M62" s="101" t="n">
        <v>71.26000000000001</v>
      </c>
      <c r="N62" s="103" t="n">
        <v>12746.28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19.0284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178.87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178.87</v>
      </c>
      <c r="M65" s="100" t="n"/>
      <c r="N65" s="103" t="n">
        <v>12746.28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159.19</v>
      </c>
      <c r="M66" s="100" t="n"/>
      <c r="N66" s="113" t="n">
        <v>11344.19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73.34</v>
      </c>
      <c r="M67" s="100" t="n"/>
      <c r="N67" s="103" t="n">
        <v>5225.97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411.4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0.53</v>
      </c>
      <c r="H69" s="94" t="n">
        <v>1</v>
      </c>
      <c r="I69" s="116" t="n">
        <v>0.53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80.11</v>
      </c>
      <c r="M70" s="101" t="n">
        <v>71.26000000000001</v>
      </c>
      <c r="N70" s="103" t="n">
        <v>5708.64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8.522399999999999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80.11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80.11</v>
      </c>
      <c r="M73" s="100" t="n"/>
      <c r="N73" s="103" t="n">
        <v>5708.64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71.3</v>
      </c>
      <c r="M74" s="100" t="n"/>
      <c r="N74" s="113" t="n">
        <v>5080.69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32.85</v>
      </c>
      <c r="M75" s="100" t="n"/>
      <c r="N75" s="103" t="n">
        <v>2340.54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184.26</v>
      </c>
      <c r="M76" s="114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2" t="inlineStr">
        <is>
          <t>100 шт</t>
        </is>
      </c>
      <c r="G77" s="93" t="n">
        <v>3.45</v>
      </c>
      <c r="H77" s="94" t="n">
        <v>1</v>
      </c>
      <c r="I77" s="116" t="n">
        <v>3.45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477.92</v>
      </c>
      <c r="M78" s="101" t="n">
        <v>71.26000000000001</v>
      </c>
      <c r="N78" s="103" t="n">
        <v>34056.58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2713.48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474.53</v>
      </c>
      <c r="M80" s="101" t="n">
        <v>71.26000000000001</v>
      </c>
      <c r="N80" s="103" t="n">
        <v>33815.01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9" t="n">
        <v>61.272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7" t="n">
        <v>35.1486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3191.4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952.45</v>
      </c>
      <c r="M84" s="100" t="n"/>
      <c r="N84" s="103" t="n">
        <v>67871.59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847.6799999999999</v>
      </c>
      <c r="M85" s="100" t="n"/>
      <c r="N85" s="113" t="n">
        <v>60405.72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390.5</v>
      </c>
      <c r="M86" s="100" t="n"/>
      <c r="N86" s="103" t="n">
        <v>27827.35</v>
      </c>
    </row>
    <row r="87" ht="19.35" customHeight="1">
      <c r="A87" s="96" t="n"/>
      <c r="B87" s="109" t="n"/>
      <c r="C87" s="87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4429.58</v>
      </c>
      <c r="M87" s="114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2" t="inlineStr">
        <is>
          <t>100 шт</t>
        </is>
      </c>
      <c r="G88" s="93" t="n">
        <v>3.45</v>
      </c>
      <c r="H88" s="94" t="n">
        <v>1</v>
      </c>
      <c r="I88" s="116" t="n">
        <v>3.45</v>
      </c>
      <c r="J88" s="93" t="n"/>
      <c r="K88" s="93" t="n"/>
      <c r="L88" s="93" t="n"/>
      <c r="M88" s="93" t="n"/>
      <c r="N88" s="93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119.81</v>
      </c>
      <c r="M89" s="101" t="n">
        <v>71.26000000000001</v>
      </c>
      <c r="N89" s="103" t="n">
        <v>8537.66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677.55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118.49</v>
      </c>
      <c r="M91" s="101" t="n">
        <v>71.26000000000001</v>
      </c>
      <c r="N91" s="103" t="n">
        <v>8443.6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7" t="n">
        <v>15.3594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7" t="n">
        <v>8.7768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797.36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238.3</v>
      </c>
      <c r="M95" s="100" t="n"/>
      <c r="N95" s="103" t="n">
        <v>16981.26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212.09</v>
      </c>
      <c r="M96" s="100" t="n"/>
      <c r="N96" s="113" t="n">
        <v>15113.32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97.7</v>
      </c>
      <c r="M97" s="100" t="n"/>
      <c r="N97" s="103" t="n">
        <v>6962.32</v>
      </c>
    </row>
    <row r="98" ht="19.35" customHeight="1">
      <c r="A98" s="96" t="n"/>
      <c r="B98" s="109" t="n"/>
      <c r="C98" s="87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1107.15</v>
      </c>
      <c r="M98" s="114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2" t="inlineStr">
        <is>
          <t>100 шт</t>
        </is>
      </c>
      <c r="G99" s="93" t="n">
        <v>1.57</v>
      </c>
      <c r="H99" s="94" t="n">
        <v>1</v>
      </c>
      <c r="I99" s="116" t="n">
        <v>1.57</v>
      </c>
      <c r="J99" s="93" t="n"/>
      <c r="K99" s="93" t="n"/>
      <c r="L99" s="93" t="n"/>
      <c r="M99" s="93" t="n"/>
      <c r="N99" s="93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379.14</v>
      </c>
      <c r="M100" s="101" t="n">
        <v>71.26000000000001</v>
      </c>
      <c r="N100" s="103" t="n">
        <v>27017.52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2152.58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376.42</v>
      </c>
      <c r="M102" s="101" t="n">
        <v>71.26000000000001</v>
      </c>
      <c r="N102" s="103" t="n">
        <v>26823.69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48.6072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27.8832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2531.72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755.5599999999999</v>
      </c>
      <c r="M106" s="100" t="n"/>
      <c r="N106" s="103" t="n">
        <v>53841.21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672.45</v>
      </c>
      <c r="M107" s="100" t="n"/>
      <c r="N107" s="113" t="n">
        <v>47918.68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309.78</v>
      </c>
      <c r="M108" s="100" t="n"/>
      <c r="N108" s="103" t="n">
        <v>22074.9</v>
      </c>
    </row>
    <row r="109" ht="19.35" customHeight="1">
      <c r="A109" s="96" t="n"/>
      <c r="B109" s="109" t="n"/>
      <c r="C109" s="87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3513.95</v>
      </c>
      <c r="M109" s="114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2" t="inlineStr">
        <is>
          <t>100 шт</t>
        </is>
      </c>
      <c r="G110" s="93" t="n">
        <v>1.57</v>
      </c>
      <c r="H110" s="94" t="n">
        <v>1</v>
      </c>
      <c r="I110" s="116" t="n">
        <v>1.57</v>
      </c>
      <c r="J110" s="93" t="n"/>
      <c r="K110" s="93" t="n"/>
      <c r="L110" s="93" t="n"/>
      <c r="M110" s="93" t="n"/>
      <c r="N110" s="93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109.91</v>
      </c>
      <c r="M111" s="101" t="n">
        <v>71.26000000000001</v>
      </c>
      <c r="N111" s="103" t="n">
        <v>7832.19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622.51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108.86</v>
      </c>
      <c r="M113" s="101" t="n">
        <v>71.26000000000001</v>
      </c>
      <c r="N113" s="103" t="n">
        <v>7757.36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14.09232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8.06352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732.42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218.77</v>
      </c>
      <c r="M117" s="100" t="n"/>
      <c r="N117" s="103" t="n">
        <v>15589.55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194.71</v>
      </c>
      <c r="M118" s="100" t="n"/>
      <c r="N118" s="113" t="n">
        <v>13874.7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89.7</v>
      </c>
      <c r="M119" s="100" t="n"/>
      <c r="N119" s="103" t="n">
        <v>6391.72</v>
      </c>
    </row>
    <row r="120" ht="19.35" customHeight="1">
      <c r="A120" s="96" t="n"/>
      <c r="B120" s="109" t="n"/>
      <c r="C120" s="87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1016.83</v>
      </c>
      <c r="M120" s="114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2" t="inlineStr">
        <is>
          <t>100 шт</t>
        </is>
      </c>
      <c r="G121" s="93" t="n">
        <v>0.53</v>
      </c>
      <c r="H121" s="94" t="n">
        <v>1</v>
      </c>
      <c r="I121" s="116" t="n">
        <v>0.53</v>
      </c>
      <c r="J121" s="93" t="n"/>
      <c r="K121" s="93" t="n"/>
      <c r="L121" s="93" t="n"/>
      <c r="M121" s="93" t="n"/>
      <c r="N121" s="93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207.86</v>
      </c>
      <c r="M122" s="101" t="n">
        <v>71.26000000000001</v>
      </c>
      <c r="N122" s="103" t="n">
        <v>14812.1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1178.38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206.06</v>
      </c>
      <c r="M124" s="101" t="n">
        <v>71.26000000000001</v>
      </c>
      <c r="N124" s="103" t="n">
        <v>14683.84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26.6484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2" t="n">
        <v>24</v>
      </c>
      <c r="H126" s="273" t="n">
        <v>1.2</v>
      </c>
      <c r="I126" s="279" t="n">
        <v>15.264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1386.24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413.92</v>
      </c>
      <c r="M128" s="100" t="n"/>
      <c r="N128" s="103" t="n">
        <v>29495.94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368.39</v>
      </c>
      <c r="M129" s="100" t="n"/>
      <c r="N129" s="113" t="n">
        <v>26251.39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169.71</v>
      </c>
      <c r="M130" s="100" t="n"/>
      <c r="N130" s="103" t="n">
        <v>12093.34</v>
      </c>
    </row>
    <row r="131" ht="19.35" customHeight="1">
      <c r="A131" s="96" t="n"/>
      <c r="B131" s="109" t="n"/>
      <c r="C131" s="87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1924.34</v>
      </c>
      <c r="M131" s="114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2" t="inlineStr">
        <is>
          <t>100 шт</t>
        </is>
      </c>
      <c r="G132" s="93" t="n">
        <v>0.53</v>
      </c>
      <c r="H132" s="94" t="n">
        <v>1</v>
      </c>
      <c r="I132" s="116" t="n">
        <v>0.53</v>
      </c>
      <c r="J132" s="93" t="n"/>
      <c r="K132" s="93" t="n"/>
      <c r="L132" s="93" t="n"/>
      <c r="M132" s="93" t="n"/>
      <c r="N132" s="93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59.53</v>
      </c>
      <c r="M133" s="101" t="n">
        <v>71.26000000000001</v>
      </c>
      <c r="N133" s="103" t="n">
        <v>4242.11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337.81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59.07</v>
      </c>
      <c r="M135" s="101" t="n">
        <v>71.26000000000001</v>
      </c>
      <c r="N135" s="103" t="n">
        <v>4209.33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2" t="n">
        <v>12</v>
      </c>
      <c r="H136" s="273" t="n">
        <v>1.2</v>
      </c>
      <c r="I136" s="279" t="n">
        <v>7.632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4.37568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397.34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118.6</v>
      </c>
      <c r="M139" s="100" t="n"/>
      <c r="N139" s="103" t="n">
        <v>8451.440000000001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105.55</v>
      </c>
      <c r="M140" s="100" t="n"/>
      <c r="N140" s="113" t="n">
        <v>7521.78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48.63</v>
      </c>
      <c r="M141" s="100" t="n"/>
      <c r="N141" s="103" t="n">
        <v>3465.09</v>
      </c>
    </row>
    <row r="142" ht="19.35" customHeight="1">
      <c r="A142" s="96" t="n"/>
      <c r="B142" s="109" t="n"/>
      <c r="C142" s="87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551.52</v>
      </c>
      <c r="M142" s="114" t="n"/>
      <c r="N142" s="93" t="n"/>
    </row>
    <row r="143" ht="19.35" customHeight="1">
      <c r="A143" s="123" t="n"/>
      <c r="B143" s="123" t="n"/>
      <c r="C143" s="124" t="inlineStr">
        <is>
          <t>Итого по разделу 1. Вырубка просеки</t>
        </is>
      </c>
      <c r="L143" s="125" t="n">
        <v>27581.58</v>
      </c>
      <c r="M143" s="123" t="n"/>
      <c r="N143" s="126" t="n"/>
    </row>
    <row r="144" ht="19.35" customHeight="1">
      <c r="A144" s="127" t="n"/>
      <c r="B144" s="128" t="n"/>
      <c r="C144" s="129" t="inlineStr">
        <is>
          <t>Итого прямые затраты по разделу</t>
        </is>
      </c>
      <c r="L144" s="130" t="n">
        <v>15574.83</v>
      </c>
      <c r="M144" s="131" t="n"/>
      <c r="N144" s="130" t="n">
        <v>723365.37</v>
      </c>
    </row>
    <row r="145" ht="19.35" customHeight="1">
      <c r="A145" s="127" t="n"/>
      <c r="B145" s="128" t="n"/>
      <c r="C145" s="129" t="inlineStr">
        <is>
          <t>в том числе</t>
        </is>
      </c>
      <c r="L145" s="130" t="n"/>
      <c r="M145" s="131" t="n"/>
      <c r="N145" s="130" t="n"/>
    </row>
    <row r="146" ht="19.35" customHeight="1">
      <c r="A146" s="127" t="n"/>
      <c r="B146" s="128" t="n"/>
      <c r="C146" s="129" t="inlineStr">
        <is>
          <t>- оплата труда (ОТ)</t>
        </is>
      </c>
      <c r="L146" s="130" t="n">
        <v>7892.52</v>
      </c>
      <c r="M146" s="131" t="n"/>
      <c r="N146" s="130" t="n">
        <v>562420.98</v>
      </c>
    </row>
    <row r="147" ht="19.35" customHeight="1">
      <c r="A147" s="127" t="n"/>
      <c r="B147" s="128" t="n"/>
      <c r="C147" s="129" t="inlineStr">
        <is>
          <t>- эксплуатация машин и механизмов</t>
        </is>
      </c>
      <c r="L147" s="130" t="n">
        <v>7682.31</v>
      </c>
      <c r="M147" s="131" t="n"/>
      <c r="N147" s="130" t="n">
        <v>160944.39</v>
      </c>
    </row>
    <row r="148" ht="19.35" customHeight="1">
      <c r="A148" s="127" t="n"/>
      <c r="B148" s="132" t="n"/>
      <c r="C148" s="133" t="inlineStr">
        <is>
          <t>в том числе</t>
        </is>
      </c>
      <c r="L148" s="130" t="n"/>
      <c r="M148" s="131" t="n"/>
      <c r="N148" s="130" t="n"/>
    </row>
    <row r="149" ht="19.35" customHeight="1">
      <c r="A149" s="127" t="n"/>
      <c r="B149" s="132" t="n"/>
      <c r="C149" s="133" t="inlineStr">
        <is>
          <t>эксплуатация машин и механизмов без учета доплат к оплате труда машинистов</t>
        </is>
      </c>
      <c r="L149" s="130" t="n">
        <v>7682.31</v>
      </c>
      <c r="M149" s="131" t="n"/>
      <c r="N149" s="130" t="n">
        <v>160944.39</v>
      </c>
    </row>
    <row r="150" ht="19.35" customHeight="1">
      <c r="A150" s="127" t="n"/>
      <c r="B150" s="132" t="n"/>
      <c r="C150" s="133" t="inlineStr">
        <is>
          <t>в том числе</t>
        </is>
      </c>
      <c r="L150" s="130" t="n"/>
      <c r="M150" s="131" t="n"/>
      <c r="N150" s="130" t="n"/>
    </row>
    <row r="151" ht="19.35" customHeight="1">
      <c r="A151" s="127" t="n"/>
      <c r="B151" s="132" t="n"/>
      <c r="C151" s="133" t="inlineStr">
        <is>
          <t>оплата труда машинистов (ОТм)</t>
        </is>
      </c>
      <c r="L151" s="130" t="n">
        <v>1343.43</v>
      </c>
      <c r="M151" s="131" t="n"/>
      <c r="N151" s="130" t="n">
        <v>95732.83</v>
      </c>
    </row>
    <row r="152" ht="19.35" customHeight="1">
      <c r="A152" s="127" t="n"/>
      <c r="B152" s="128" t="n"/>
      <c r="C152" s="129" t="inlineStr">
        <is>
          <t>Итого ФОТ (справочно)</t>
        </is>
      </c>
      <c r="L152" s="130" t="n">
        <v>9235.950000000001</v>
      </c>
      <c r="M152" s="131" t="n"/>
      <c r="N152" s="130" t="n">
        <v>658153.8100000001</v>
      </c>
    </row>
    <row r="153" ht="19.35" customHeight="1">
      <c r="A153" s="127" t="n"/>
      <c r="B153" s="128" t="n"/>
      <c r="C153" s="129" t="inlineStr">
        <is>
          <t>Итого накладные расходы</t>
        </is>
      </c>
      <c r="L153" s="130" t="n">
        <v>8220</v>
      </c>
      <c r="M153" s="131" t="n"/>
      <c r="N153" s="130" t="n">
        <v>585756.9</v>
      </c>
    </row>
    <row r="154" ht="19.35" customHeight="1">
      <c r="A154" s="127" t="n"/>
      <c r="B154" s="128" t="n"/>
      <c r="C154" s="129" t="inlineStr">
        <is>
          <t>Итого сметная прибыль</t>
        </is>
      </c>
      <c r="L154" s="130" t="n">
        <v>3786.75</v>
      </c>
      <c r="M154" s="131" t="n"/>
      <c r="N154" s="130" t="n">
        <v>269843.07</v>
      </c>
    </row>
    <row r="155" ht="19.35" customHeight="1">
      <c r="A155" s="127" t="n"/>
      <c r="B155" s="134" t="n"/>
      <c r="C155" s="135" t="inlineStr">
        <is>
          <t>Итого по разделу</t>
        </is>
      </c>
      <c r="L155" s="125" t="n">
        <v>27581.58</v>
      </c>
      <c r="M155" s="136" t="n"/>
      <c r="N155" s="125" t="n">
        <v>1578965.34</v>
      </c>
    </row>
    <row r="156" ht="19.35" customHeight="1">
      <c r="A156" s="127" t="n"/>
      <c r="B156" s="132" t="n"/>
      <c r="C156" s="133" t="inlineStr">
        <is>
          <t>Справочно</t>
        </is>
      </c>
      <c r="L156" s="130" t="n"/>
      <c r="M156" s="131" t="n"/>
      <c r="N156" s="130" t="n"/>
    </row>
    <row r="157" ht="19.35" customHeight="1">
      <c r="A157" s="127" t="n"/>
      <c r="B157" s="128" t="n"/>
      <c r="C157" s="133" t="inlineStr">
        <is>
          <t>затраты труда рабочих</t>
        </is>
      </c>
      <c r="I157" s="137" t="n">
        <v>935.07552</v>
      </c>
      <c r="J157" s="138" t="n"/>
      <c r="K157" s="138" t="n"/>
      <c r="L157" s="131" t="n"/>
      <c r="M157" s="131" t="n"/>
      <c r="N157" s="131" t="n"/>
    </row>
    <row r="158" ht="19.35" customHeight="1">
      <c r="A158" s="127" t="n"/>
      <c r="B158" s="128" t="n"/>
      <c r="C158" s="133" t="inlineStr">
        <is>
          <t>затраты труда машинистов</t>
        </is>
      </c>
      <c r="I158" s="137" t="n">
        <v>99.51179999999999</v>
      </c>
      <c r="J158" s="138" t="n"/>
      <c r="K158" s="138" t="n"/>
      <c r="L158" s="131" t="n"/>
      <c r="M158" s="131" t="n"/>
      <c r="N158" s="131" t="n"/>
    </row>
    <row r="159" ht="19.35" customHeight="1">
      <c r="A159" s="139" t="n"/>
      <c r="B159" s="140" t="n"/>
      <c r="C159" s="141" t="inlineStr">
        <is>
          <t>ВСЕГО по смете</t>
        </is>
      </c>
      <c r="D159" s="142" t="n"/>
      <c r="E159" s="142" t="n"/>
      <c r="F159" s="143" t="n"/>
      <c r="G159" s="143" t="n"/>
      <c r="H159" s="143" t="n"/>
      <c r="I159" s="143" t="n"/>
      <c r="J159" s="143" t="n"/>
      <c r="K159" s="143" t="n"/>
      <c r="L159" s="144" t="n"/>
      <c r="M159" s="143" t="n"/>
      <c r="N159" s="145" t="n"/>
    </row>
    <row r="160" ht="19.35" customHeight="1">
      <c r="A160" s="127" t="n"/>
      <c r="B160" s="134" t="n"/>
      <c r="C160" s="135" t="inlineStr">
        <is>
          <t>Итого по всем разделам</t>
        </is>
      </c>
      <c r="L160" s="125" t="n">
        <v>27581.58</v>
      </c>
      <c r="M160" s="126" t="n"/>
      <c r="N160" s="125" t="n"/>
    </row>
    <row r="161" ht="19.35" customHeight="1">
      <c r="A161" s="127" t="n"/>
      <c r="B161" s="128" t="n"/>
      <c r="C161" s="129" t="inlineStr">
        <is>
          <t>ВСЕГО строительные работы</t>
        </is>
      </c>
      <c r="L161" s="130" t="n">
        <v>27581.58</v>
      </c>
      <c r="M161" s="131" t="n"/>
      <c r="N161" s="130" t="n">
        <v>1578965.34</v>
      </c>
    </row>
    <row r="162" ht="19.35" customHeight="1">
      <c r="A162" s="127" t="n"/>
      <c r="B162" s="132" t="n"/>
      <c r="C162" s="133" t="inlineStr">
        <is>
          <t>в том числе</t>
        </is>
      </c>
      <c r="L162" s="130" t="n"/>
      <c r="M162" s="131" t="n"/>
      <c r="N162" s="130" t="n"/>
    </row>
    <row r="163" ht="19.35" customHeight="1">
      <c r="A163" s="127" t="n"/>
      <c r="B163" s="132" t="n"/>
      <c r="C163" s="133" t="inlineStr">
        <is>
          <t>всего прямые затраты</t>
        </is>
      </c>
      <c r="L163" s="130" t="n">
        <v>15574.83</v>
      </c>
      <c r="M163" s="131" t="n"/>
      <c r="N163" s="130" t="n">
        <v>723365.37</v>
      </c>
    </row>
    <row r="164" ht="19.35" customHeight="1">
      <c r="A164" s="127" t="n"/>
      <c r="B164" s="132" t="n"/>
      <c r="C164" s="133" t="inlineStr">
        <is>
          <t>в том числе</t>
        </is>
      </c>
      <c r="L164" s="130" t="n"/>
      <c r="M164" s="131" t="n"/>
      <c r="N164" s="130" t="n"/>
    </row>
    <row r="165" ht="19.35" customHeight="1">
      <c r="A165" s="127" t="n"/>
      <c r="B165" s="132" t="n"/>
      <c r="C165" s="133" t="inlineStr">
        <is>
          <t>- оплата труда (ОТ)</t>
        </is>
      </c>
      <c r="L165" s="130" t="n">
        <v>7892.52</v>
      </c>
      <c r="M165" s="131" t="n"/>
      <c r="N165" s="130" t="n">
        <v>562420.98</v>
      </c>
    </row>
    <row r="166" ht="19.35" customHeight="1">
      <c r="A166" s="127" t="n"/>
      <c r="B166" s="132" t="n"/>
      <c r="C166" s="133" t="inlineStr">
        <is>
          <t>- эксплуатация машин и механизмов</t>
        </is>
      </c>
      <c r="L166" s="130" t="n">
        <v>7682.31</v>
      </c>
      <c r="M166" s="131" t="n"/>
      <c r="N166" s="130" t="n">
        <v>160944.39</v>
      </c>
    </row>
    <row r="167" ht="19.35" customHeight="1">
      <c r="A167" s="127" t="n"/>
      <c r="B167" s="132" t="n"/>
      <c r="C167" s="133" t="inlineStr">
        <is>
          <t>в т.ч. эксплуатация машин и механизмов без учета доплат к оплате труда машинистов</t>
        </is>
      </c>
      <c r="L167" s="130" t="n">
        <v>7682.31</v>
      </c>
      <c r="M167" s="131" t="n"/>
      <c r="N167" s="130" t="n">
        <v>160944.39</v>
      </c>
    </row>
    <row r="168" ht="19.35" customHeight="1">
      <c r="A168" s="127" t="n"/>
      <c r="B168" s="132" t="n"/>
      <c r="C168" s="133" t="inlineStr">
        <is>
          <t>- в т.ч. оплата труда машинистов (ОТм)</t>
        </is>
      </c>
      <c r="L168" s="130" t="n">
        <v>1343.43</v>
      </c>
      <c r="M168" s="131" t="n"/>
      <c r="N168" s="130" t="n">
        <v>95732.83</v>
      </c>
    </row>
    <row r="169" ht="19.35" customHeight="1">
      <c r="A169" s="127" t="n"/>
      <c r="B169" s="132" t="n"/>
      <c r="C169" s="133" t="inlineStr">
        <is>
          <t>всего ФОТ (справочно)</t>
        </is>
      </c>
      <c r="L169" s="130" t="n">
        <v>9235.950000000001</v>
      </c>
      <c r="M169" s="131" t="n"/>
      <c r="N169" s="130" t="n">
        <v>658153.8100000001</v>
      </c>
    </row>
    <row r="170" ht="19.35" customHeight="1">
      <c r="A170" s="127" t="n"/>
      <c r="B170" s="132" t="n"/>
      <c r="C170" s="133" t="inlineStr">
        <is>
          <t>всего накладные расходы</t>
        </is>
      </c>
      <c r="L170" s="130" t="n">
        <v>8220</v>
      </c>
      <c r="M170" s="131" t="n"/>
      <c r="N170" s="130" t="n">
        <v>585756.9</v>
      </c>
    </row>
    <row r="171" ht="19.35" customHeight="1">
      <c r="A171" s="127" t="n"/>
      <c r="B171" s="132" t="n"/>
      <c r="C171" s="133" t="inlineStr">
        <is>
          <t>всего сметная прибыль</t>
        </is>
      </c>
      <c r="L171" s="130" t="n">
        <v>3786.75</v>
      </c>
      <c r="M171" s="131" t="n"/>
      <c r="N171" s="130" t="n">
        <v>269843.07</v>
      </c>
    </row>
    <row r="172" ht="19.35" customHeight="1">
      <c r="A172" s="127" t="n"/>
      <c r="B172" s="134" t="n"/>
      <c r="C172" s="135" t="inlineStr">
        <is>
          <t>ВСЕГО по смете</t>
        </is>
      </c>
      <c r="L172" s="125" t="n">
        <v>27581.58</v>
      </c>
      <c r="M172" s="126" t="n"/>
      <c r="N172" s="125" t="n">
        <v>1578965.34</v>
      </c>
    </row>
    <row r="173" ht="19.35" customHeight="1">
      <c r="A173" s="127" t="n"/>
      <c r="B173" s="132" t="n"/>
      <c r="C173" s="133" t="inlineStr">
        <is>
          <t>Всего прямые затраты</t>
        </is>
      </c>
      <c r="L173" s="130" t="n">
        <v>15574.83</v>
      </c>
      <c r="M173" s="131" t="n"/>
      <c r="N173" s="130" t="n">
        <v>723365.37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- оплата труда рабочих (ОТ)</t>
        </is>
      </c>
      <c r="L175" s="130" t="n">
        <v>7892.52</v>
      </c>
      <c r="M175" s="131" t="n"/>
      <c r="N175" s="130" t="n">
        <v>562420.98</v>
      </c>
    </row>
    <row r="176" ht="19.35" customHeight="1">
      <c r="A176" s="127" t="n"/>
      <c r="B176" s="132" t="n"/>
      <c r="C176" s="133" t="inlineStr">
        <is>
          <t>- эксплуатация машин и механизмов</t>
        </is>
      </c>
      <c r="L176" s="130" t="n">
        <v>7682.31</v>
      </c>
      <c r="M176" s="131" t="n"/>
      <c r="N176" s="130" t="n">
        <v>160944.39</v>
      </c>
    </row>
    <row r="177" ht="19.35" customHeight="1">
      <c r="A177" s="127" t="n"/>
      <c r="B177" s="132" t="n"/>
      <c r="C177" s="133" t="inlineStr">
        <is>
          <t>в т.ч. эксплуатация машин и механизмов без учета доплат к оплате труда машинистов</t>
        </is>
      </c>
      <c r="L177" s="130" t="n">
        <v>7682.31</v>
      </c>
      <c r="M177" s="131" t="n"/>
      <c r="N177" s="130" t="n">
        <v>160944.39</v>
      </c>
    </row>
    <row r="178" ht="19.35" customHeight="1">
      <c r="A178" s="127" t="n"/>
      <c r="B178" s="132" t="n"/>
      <c r="C178" s="133" t="inlineStr">
        <is>
          <t>- в т.ч. оплата труда машинистов (ОТм)</t>
        </is>
      </c>
      <c r="L178" s="130" t="n">
        <v>1343.43</v>
      </c>
      <c r="M178" s="131" t="n"/>
      <c r="N178" s="130" t="n">
        <v>95732.83</v>
      </c>
    </row>
    <row r="179" ht="19.35" customHeight="1">
      <c r="A179" s="127" t="n"/>
      <c r="B179" s="132" t="n"/>
      <c r="C179" s="133" t="inlineStr">
        <is>
          <t>Всего ФОТ (справочно)</t>
        </is>
      </c>
      <c r="L179" s="130" t="n">
        <v>9235.950000000001</v>
      </c>
      <c r="M179" s="131" t="n"/>
      <c r="N179" s="130" t="n">
        <v>658153.8100000001</v>
      </c>
    </row>
    <row r="180" ht="19.35" customHeight="1">
      <c r="A180" s="127" t="n"/>
      <c r="B180" s="132" t="n"/>
      <c r="C180" s="133" t="inlineStr">
        <is>
          <t>Всего накладные расходы</t>
        </is>
      </c>
      <c r="L180" s="130" t="n">
        <v>8220</v>
      </c>
      <c r="M180" s="131" t="n"/>
      <c r="N180" s="130" t="n">
        <v>585756.9</v>
      </c>
    </row>
    <row r="181" ht="19.35" customHeight="1">
      <c r="A181" s="127" t="n"/>
      <c r="B181" s="132" t="n"/>
      <c r="C181" s="133" t="inlineStr">
        <is>
          <t>Всего сметная прибыль</t>
        </is>
      </c>
      <c r="L181" s="130" t="n">
        <v>3786.75</v>
      </c>
      <c r="M181" s="131" t="n"/>
      <c r="N181" s="130" t="n">
        <v>269843.07</v>
      </c>
    </row>
    <row r="182" ht="19.35" customHeight="1">
      <c r="A182" s="127" t="n"/>
      <c r="B182" s="132" t="n"/>
      <c r="C182" s="133" t="inlineStr">
        <is>
          <t>Справочно</t>
        </is>
      </c>
      <c r="L182" s="130" t="n"/>
      <c r="M182" s="131" t="n"/>
      <c r="N182" s="130" t="n"/>
    </row>
    <row r="183" ht="19.35" customHeight="1">
      <c r="A183" s="127" t="n"/>
      <c r="B183" s="128" t="n"/>
      <c r="C183" s="133" t="inlineStr">
        <is>
          <t>затраты труда рабочих</t>
        </is>
      </c>
      <c r="I183" s="137" t="n">
        <v>935.07552</v>
      </c>
      <c r="J183" s="138" t="n"/>
      <c r="K183" s="138" t="n"/>
      <c r="L183" s="131" t="n"/>
      <c r="M183" s="131" t="n"/>
      <c r="N183" s="131" t="n"/>
    </row>
    <row r="184" ht="19.35" customHeight="1">
      <c r="A184" s="127" t="n"/>
      <c r="B184" s="128" t="n"/>
      <c r="C184" s="133" t="inlineStr">
        <is>
          <t>затраты труда машинистов</t>
        </is>
      </c>
      <c r="I184" s="137" t="n">
        <v>99.51179999999999</v>
      </c>
      <c r="J184" s="138" t="n"/>
      <c r="K184" s="138" t="n"/>
      <c r="L184" s="131" t="n"/>
      <c r="M184" s="131" t="n"/>
      <c r="N184" s="131" t="n"/>
    </row>
    <row r="185" ht="19.35" customHeight="1">
      <c r="A185" s="127" t="n"/>
      <c r="B185" s="146" t="n"/>
      <c r="C185" s="146" t="n"/>
      <c r="D185" s="124" t="n"/>
      <c r="E185" s="12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7" t="inlineStr">
        <is>
          <t>Составил: ______________________________________/  Григорова И. А. /</t>
        </is>
      </c>
    </row>
    <row r="187" ht="19.35" customHeight="1">
      <c r="A187" s="147" t="n"/>
      <c r="B187" s="147" t="n"/>
      <c r="C187" s="148" t="inlineStr">
        <is>
          <t>должность, подпись (инициалы, фамилия)</t>
        </is>
      </c>
      <c r="G187" s="149" t="n"/>
      <c r="H187" s="149" t="n"/>
      <c r="I187" s="149" t="n"/>
      <c r="J187" s="147" t="n"/>
      <c r="K187" s="147" t="n"/>
      <c r="L187" s="147" t="n"/>
      <c r="M187" s="147" t="n"/>
      <c r="N187" s="147" t="n"/>
    </row>
    <row r="188" ht="19.35" customHeight="1">
      <c r="A188" s="147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8" t="inlineStr">
        <is>
          <t>должность, подпись (инициалы, фамилия)</t>
        </is>
      </c>
      <c r="G189" s="149" t="n"/>
      <c r="H189" s="149" t="n"/>
      <c r="I189" s="149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02-32-04</t>
        </is>
      </c>
    </row>
    <row r="25" ht="19.35" customHeight="1">
      <c r="A25" s="55" t="inlineStr">
        <is>
          <t>32 ВЛ 500 кВ Зейская ГЭС - Амурская №1. Зейский р-он Николаевский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75.98</v>
      </c>
      <c r="M31" s="64" t="n">
        <v>1.07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174.75</v>
      </c>
      <c r="E32" s="71" t="inlineStr">
        <is>
          <t>(</t>
        </is>
      </c>
      <c r="F32" s="70" t="n">
        <v>2.45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127.24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174.75</v>
      </c>
      <c r="E34" s="71" t="inlineStr">
        <is>
          <t>(</t>
        </is>
      </c>
      <c r="F34" s="77" t="n">
        <v>2.45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153-166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3.45</v>
      </c>
      <c r="H44" s="94" t="n">
        <v>1</v>
      </c>
      <c r="I44" s="116" t="n">
        <v>3.45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371.9</v>
      </c>
      <c r="M46" s="101" t="n">
        <v>71.26000000000001</v>
      </c>
      <c r="N46" s="103" t="n">
        <v>26501.59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7" t="n">
        <v>44.3808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371.9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371.9</v>
      </c>
      <c r="M49" s="100" t="n"/>
      <c r="N49" s="103" t="n">
        <v>26501.59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330.99</v>
      </c>
      <c r="M50" s="100" t="n"/>
      <c r="N50" s="113" t="n">
        <v>23586.42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152.48</v>
      </c>
      <c r="M51" s="100" t="n"/>
      <c r="N51" s="103" t="n">
        <v>10865.65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855.37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1.57</v>
      </c>
      <c r="H53" s="94" t="n">
        <v>1</v>
      </c>
      <c r="I53" s="116" t="n">
        <v>1.57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487.53</v>
      </c>
      <c r="M55" s="101" t="n">
        <v>71.26000000000001</v>
      </c>
      <c r="N55" s="103" t="n">
        <v>34741.39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58.17792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487.53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487.53</v>
      </c>
      <c r="M58" s="100" t="n"/>
      <c r="N58" s="103" t="n">
        <v>34741.39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433.9</v>
      </c>
      <c r="M59" s="100" t="n"/>
      <c r="N59" s="113" t="n">
        <v>30919.84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199.89</v>
      </c>
      <c r="M60" s="100" t="n"/>
      <c r="N60" s="103" t="n">
        <v>14243.97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1121.32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0.53</v>
      </c>
      <c r="H62" s="94" t="n">
        <v>1</v>
      </c>
      <c r="I62" s="116" t="n">
        <v>0.53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206.79</v>
      </c>
      <c r="M64" s="101" t="n">
        <v>71.26000000000001</v>
      </c>
      <c r="N64" s="103" t="n">
        <v>14735.86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24.6768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206.79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206.79</v>
      </c>
      <c r="M67" s="100" t="n"/>
      <c r="N67" s="103" t="n">
        <v>14735.86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184.04</v>
      </c>
      <c r="M68" s="100" t="n"/>
      <c r="N68" s="113" t="n">
        <v>13114.92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84.78</v>
      </c>
      <c r="M69" s="100" t="n"/>
      <c r="N69" s="103" t="n">
        <v>6041.7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475.61</v>
      </c>
      <c r="M70" s="114" t="n"/>
      <c r="N70" s="93" t="n"/>
    </row>
    <row r="71" ht="19.35" customHeight="1">
      <c r="A71" s="123" t="n"/>
      <c r="B71" s="123" t="n"/>
      <c r="C71" s="124" t="inlineStr">
        <is>
          <t>Итого по разделу 1. Вырубка просеки</t>
        </is>
      </c>
      <c r="L71" s="125" t="n">
        <v>2452.3</v>
      </c>
      <c r="M71" s="123" t="n"/>
      <c r="N71" s="126" t="n"/>
    </row>
    <row r="72" ht="19.35" customHeight="1">
      <c r="A72" s="127" t="n"/>
      <c r="B72" s="128" t="n"/>
      <c r="C72" s="129" t="inlineStr">
        <is>
          <t>Итого прямые затраты по разделу</t>
        </is>
      </c>
      <c r="L72" s="130" t="n">
        <v>1066.22</v>
      </c>
      <c r="M72" s="131" t="n"/>
      <c r="N72" s="130" t="n">
        <v>75978.84</v>
      </c>
    </row>
    <row r="73" ht="19.35" customHeight="1">
      <c r="A73" s="127" t="n"/>
      <c r="B73" s="128" t="n"/>
      <c r="C73" s="129" t="inlineStr">
        <is>
          <t>в том числе</t>
        </is>
      </c>
      <c r="L73" s="130" t="n"/>
      <c r="M73" s="131" t="n"/>
      <c r="N73" s="130" t="n"/>
    </row>
    <row r="74" ht="19.35" customHeight="1">
      <c r="A74" s="127" t="n"/>
      <c r="B74" s="128" t="n"/>
      <c r="C74" s="129" t="inlineStr">
        <is>
          <t>- оплата труда (ОТ)</t>
        </is>
      </c>
      <c r="L74" s="130" t="n">
        <v>1066.22</v>
      </c>
      <c r="M74" s="131" t="n"/>
      <c r="N74" s="130" t="n">
        <v>75978.84</v>
      </c>
    </row>
    <row r="75" ht="19.35" customHeight="1">
      <c r="A75" s="127" t="n"/>
      <c r="B75" s="128" t="n"/>
      <c r="C75" s="129" t="inlineStr">
        <is>
          <t>- эксплуатация машин и механизмов</t>
        </is>
      </c>
      <c r="L75" s="130" t="n">
        <v>0</v>
      </c>
      <c r="M75" s="131" t="n"/>
      <c r="N75" s="130" t="n">
        <v>0</v>
      </c>
    </row>
    <row r="76" ht="19.35" customHeight="1">
      <c r="A76" s="127" t="n"/>
      <c r="B76" s="132" t="n"/>
      <c r="C76" s="133" t="inlineStr">
        <is>
          <t>в том числе</t>
        </is>
      </c>
      <c r="L76" s="130" t="n"/>
      <c r="M76" s="131" t="n"/>
      <c r="N76" s="130" t="n"/>
    </row>
    <row r="77" ht="19.35" customHeight="1">
      <c r="A77" s="127" t="n"/>
      <c r="B77" s="132" t="n"/>
      <c r="C77" s="133" t="inlineStr">
        <is>
          <t>эксплуатация машин и механизмов без учета доплат к оплате труда машинистов</t>
        </is>
      </c>
      <c r="L77" s="130" t="n">
        <v>0</v>
      </c>
      <c r="M77" s="131" t="n"/>
      <c r="N77" s="130" t="n">
        <v>0</v>
      </c>
    </row>
    <row r="78" ht="19.35" customHeight="1">
      <c r="A78" s="127" t="n"/>
      <c r="B78" s="132" t="n"/>
      <c r="C78" s="133" t="inlineStr">
        <is>
          <t>в том числе</t>
        </is>
      </c>
      <c r="L78" s="130" t="n"/>
      <c r="M78" s="131" t="n"/>
      <c r="N78" s="130" t="n"/>
    </row>
    <row r="79" ht="19.35" customHeight="1">
      <c r="A79" s="127" t="n"/>
      <c r="B79" s="132" t="n"/>
      <c r="C79" s="133" t="inlineStr">
        <is>
          <t>оплата труда машинистов (ОТм)</t>
        </is>
      </c>
      <c r="L79" s="130" t="n">
        <v>0</v>
      </c>
      <c r="M79" s="131" t="n"/>
      <c r="N79" s="130" t="n">
        <v>0</v>
      </c>
    </row>
    <row r="80" ht="19.35" customHeight="1">
      <c r="A80" s="127" t="n"/>
      <c r="B80" s="128" t="n"/>
      <c r="C80" s="129" t="inlineStr">
        <is>
          <t>Итого ФОТ (справочно)</t>
        </is>
      </c>
      <c r="L80" s="130" t="n">
        <v>1066.22</v>
      </c>
      <c r="M80" s="131" t="n"/>
      <c r="N80" s="130" t="n">
        <v>75978.84</v>
      </c>
    </row>
    <row r="81" ht="19.35" customHeight="1">
      <c r="A81" s="127" t="n"/>
      <c r="B81" s="128" t="n"/>
      <c r="C81" s="129" t="inlineStr">
        <is>
          <t>Итого накладные расходы</t>
        </is>
      </c>
      <c r="L81" s="130" t="n">
        <v>948.9299999999999</v>
      </c>
      <c r="M81" s="131" t="n"/>
      <c r="N81" s="130" t="n">
        <v>67621.17999999999</v>
      </c>
    </row>
    <row r="82" ht="19.35" customHeight="1">
      <c r="A82" s="127" t="n"/>
      <c r="B82" s="128" t="n"/>
      <c r="C82" s="129" t="inlineStr">
        <is>
          <t>Итого сметная прибыль</t>
        </is>
      </c>
      <c r="L82" s="130" t="n">
        <v>437.15</v>
      </c>
      <c r="M82" s="131" t="n"/>
      <c r="N82" s="130" t="n">
        <v>31151.32</v>
      </c>
    </row>
    <row r="83" ht="19.35" customHeight="1">
      <c r="A83" s="127" t="n"/>
      <c r="B83" s="134" t="n"/>
      <c r="C83" s="135" t="inlineStr">
        <is>
          <t>Итого по разделу</t>
        </is>
      </c>
      <c r="L83" s="125" t="n">
        <v>2452.3</v>
      </c>
      <c r="M83" s="136" t="n"/>
      <c r="N83" s="125" t="n">
        <v>174751.34</v>
      </c>
    </row>
    <row r="84" ht="19.35" customHeight="1">
      <c r="A84" s="127" t="n"/>
      <c r="B84" s="132" t="n"/>
      <c r="C84" s="133" t="inlineStr">
        <is>
          <t>Справочно</t>
        </is>
      </c>
      <c r="L84" s="130" t="n"/>
      <c r="M84" s="131" t="n"/>
      <c r="N84" s="130" t="n"/>
    </row>
    <row r="85" ht="19.35" customHeight="1">
      <c r="A85" s="127" t="n"/>
      <c r="B85" s="128" t="n"/>
      <c r="C85" s="133" t="inlineStr">
        <is>
          <t>затраты труда рабочих</t>
        </is>
      </c>
      <c r="I85" s="137" t="n">
        <v>127.23552</v>
      </c>
      <c r="J85" s="138" t="n"/>
      <c r="K85" s="138" t="n"/>
      <c r="L85" s="131" t="n"/>
      <c r="M85" s="131" t="n"/>
      <c r="N85" s="131" t="n"/>
    </row>
    <row r="86" ht="19.35" customHeight="1">
      <c r="A86" s="127" t="n"/>
      <c r="B86" s="128" t="n"/>
      <c r="C86" s="133" t="inlineStr">
        <is>
          <t>затраты труда машинистов</t>
        </is>
      </c>
      <c r="I86" s="137" t="n">
        <v>0</v>
      </c>
      <c r="J86" s="138" t="n"/>
      <c r="K86" s="138" t="n"/>
      <c r="L86" s="131" t="n"/>
      <c r="M86" s="131" t="n"/>
      <c r="N86" s="131" t="n"/>
    </row>
    <row r="87" ht="19.35" customHeight="1">
      <c r="A87" s="139" t="n"/>
      <c r="B87" s="140" t="n"/>
      <c r="C87" s="141" t="inlineStr">
        <is>
          <t>ВСЕГО по смете</t>
        </is>
      </c>
      <c r="D87" s="142" t="n"/>
      <c r="E87" s="142" t="n"/>
      <c r="F87" s="143" t="n"/>
      <c r="G87" s="143" t="n"/>
      <c r="H87" s="143" t="n"/>
      <c r="I87" s="143" t="n"/>
      <c r="J87" s="143" t="n"/>
      <c r="K87" s="143" t="n"/>
      <c r="L87" s="144" t="n"/>
      <c r="M87" s="143" t="n"/>
      <c r="N87" s="145" t="n"/>
    </row>
    <row r="88" ht="19.35" customHeight="1">
      <c r="A88" s="127" t="n"/>
      <c r="B88" s="134" t="n"/>
      <c r="C88" s="135" t="inlineStr">
        <is>
          <t>Итого по всем разделам</t>
        </is>
      </c>
      <c r="L88" s="125" t="n">
        <v>2452.3</v>
      </c>
      <c r="M88" s="126" t="n"/>
      <c r="N88" s="125" t="n"/>
    </row>
    <row r="89" ht="19.35" customHeight="1">
      <c r="A89" s="127" t="n"/>
      <c r="B89" s="128" t="n"/>
      <c r="C89" s="129" t="inlineStr">
        <is>
          <t>ВСЕГО строительные работы</t>
        </is>
      </c>
      <c r="L89" s="130" t="n">
        <v>2452.3</v>
      </c>
      <c r="M89" s="131" t="n"/>
      <c r="N89" s="130" t="n">
        <v>174751.34</v>
      </c>
    </row>
    <row r="90" ht="19.35" customHeight="1">
      <c r="A90" s="127" t="n"/>
      <c r="B90" s="132" t="n"/>
      <c r="C90" s="133" t="inlineStr">
        <is>
          <t>в том числе</t>
        </is>
      </c>
      <c r="L90" s="130" t="n"/>
      <c r="M90" s="131" t="n"/>
      <c r="N90" s="130" t="n"/>
    </row>
    <row r="91" ht="19.35" customHeight="1">
      <c r="A91" s="127" t="n"/>
      <c r="B91" s="132" t="n"/>
      <c r="C91" s="133" t="inlineStr">
        <is>
          <t>всего прямые затраты</t>
        </is>
      </c>
      <c r="L91" s="130" t="n">
        <v>1066.22</v>
      </c>
      <c r="M91" s="131" t="n"/>
      <c r="N91" s="130" t="n">
        <v>75978.84</v>
      </c>
    </row>
    <row r="92" ht="19.35" customHeight="1">
      <c r="A92" s="127" t="n"/>
      <c r="B92" s="132" t="n"/>
      <c r="C92" s="133" t="inlineStr">
        <is>
          <t>в том числе</t>
        </is>
      </c>
      <c r="L92" s="130" t="n"/>
      <c r="M92" s="131" t="n"/>
      <c r="N92" s="130" t="n"/>
    </row>
    <row r="93" ht="19.35" customHeight="1">
      <c r="A93" s="127" t="n"/>
      <c r="B93" s="132" t="n"/>
      <c r="C93" s="133" t="inlineStr">
        <is>
          <t>- оплата труда (ОТ)</t>
        </is>
      </c>
      <c r="L93" s="130" t="n">
        <v>1066.22</v>
      </c>
      <c r="M93" s="131" t="n"/>
      <c r="N93" s="130" t="n">
        <v>75978.84</v>
      </c>
    </row>
    <row r="94" ht="19.35" customHeight="1">
      <c r="A94" s="127" t="n"/>
      <c r="B94" s="132" t="n"/>
      <c r="C94" s="133" t="inlineStr">
        <is>
          <t>- эксплуатация машин и механизмов</t>
        </is>
      </c>
      <c r="L94" s="130" t="n">
        <v>0</v>
      </c>
      <c r="M94" s="131" t="n"/>
      <c r="N94" s="130" t="n">
        <v>0</v>
      </c>
    </row>
    <row r="95" ht="19.35" customHeight="1">
      <c r="A95" s="127" t="n"/>
      <c r="B95" s="132" t="n"/>
      <c r="C95" s="133" t="inlineStr">
        <is>
          <t>в т.ч. эксплуатация машин и механизмов без учета доплат к оплате труда машинистов</t>
        </is>
      </c>
      <c r="L95" s="130" t="n">
        <v>0</v>
      </c>
      <c r="M95" s="131" t="n"/>
      <c r="N95" s="130" t="n">
        <v>0</v>
      </c>
    </row>
    <row r="96" ht="19.35" customHeight="1">
      <c r="A96" s="127" t="n"/>
      <c r="B96" s="132" t="n"/>
      <c r="C96" s="133" t="inlineStr">
        <is>
          <t>- в т.ч. оплата труда машинистов (ОТм)</t>
        </is>
      </c>
      <c r="L96" s="130" t="n">
        <v>0</v>
      </c>
      <c r="M96" s="131" t="n"/>
      <c r="N96" s="130" t="n">
        <v>0</v>
      </c>
    </row>
    <row r="97" ht="19.35" customHeight="1">
      <c r="A97" s="127" t="n"/>
      <c r="B97" s="132" t="n"/>
      <c r="C97" s="133" t="inlineStr">
        <is>
          <t>всего ФОТ (справочно)</t>
        </is>
      </c>
      <c r="L97" s="130" t="n">
        <v>1066.22</v>
      </c>
      <c r="M97" s="131" t="n"/>
      <c r="N97" s="130" t="n">
        <v>75978.84</v>
      </c>
    </row>
    <row r="98" ht="19.35" customHeight="1">
      <c r="A98" s="127" t="n"/>
      <c r="B98" s="132" t="n"/>
      <c r="C98" s="133" t="inlineStr">
        <is>
          <t>всего накладные расходы</t>
        </is>
      </c>
      <c r="L98" s="130" t="n">
        <v>948.9299999999999</v>
      </c>
      <c r="M98" s="131" t="n"/>
      <c r="N98" s="130" t="n">
        <v>67621.17999999999</v>
      </c>
    </row>
    <row r="99" ht="19.35" customHeight="1">
      <c r="A99" s="127" t="n"/>
      <c r="B99" s="132" t="n"/>
      <c r="C99" s="133" t="inlineStr">
        <is>
          <t>всего сметная прибыль</t>
        </is>
      </c>
      <c r="L99" s="130" t="n">
        <v>437.15</v>
      </c>
      <c r="M99" s="131" t="n"/>
      <c r="N99" s="130" t="n">
        <v>31151.32</v>
      </c>
    </row>
    <row r="100" ht="19.35" customHeight="1">
      <c r="A100" s="127" t="n"/>
      <c r="B100" s="134" t="n"/>
      <c r="C100" s="135" t="inlineStr">
        <is>
          <t>ВСЕГО по смете</t>
        </is>
      </c>
      <c r="L100" s="125" t="n">
        <v>2452.3</v>
      </c>
      <c r="M100" s="126" t="n"/>
      <c r="N100" s="125" t="n">
        <v>174751.34</v>
      </c>
    </row>
    <row r="101" ht="19.35" customHeight="1">
      <c r="A101" s="127" t="n"/>
      <c r="B101" s="132" t="n"/>
      <c r="C101" s="133" t="inlineStr">
        <is>
          <t>Всего прямые затраты</t>
        </is>
      </c>
      <c r="L101" s="130" t="n">
        <v>1066.22</v>
      </c>
      <c r="M101" s="131" t="n"/>
      <c r="N101" s="130" t="n">
        <v>75978.84</v>
      </c>
    </row>
    <row r="102" ht="19.35" customHeight="1">
      <c r="A102" s="127" t="n"/>
      <c r="B102" s="132" t="n"/>
      <c r="C102" s="133" t="inlineStr">
        <is>
          <t>в том числе</t>
        </is>
      </c>
      <c r="L102" s="130" t="n"/>
      <c r="M102" s="131" t="n"/>
      <c r="N102" s="130" t="n"/>
    </row>
    <row r="103" ht="19.35" customHeight="1">
      <c r="A103" s="127" t="n"/>
      <c r="B103" s="132" t="n"/>
      <c r="C103" s="133" t="inlineStr">
        <is>
          <t>- оплата труда рабочих (ОТ)</t>
        </is>
      </c>
      <c r="L103" s="130" t="n">
        <v>1066.22</v>
      </c>
      <c r="M103" s="131" t="n"/>
      <c r="N103" s="130" t="n">
        <v>75978.84</v>
      </c>
    </row>
    <row r="104" ht="19.35" customHeight="1">
      <c r="A104" s="127" t="n"/>
      <c r="B104" s="132" t="n"/>
      <c r="C104" s="133" t="inlineStr">
        <is>
          <t>- эксплуатация машин и механизмов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т.ч. эксплуатация машин и механизмов без учета доплат к оплате труда машинистов</t>
        </is>
      </c>
      <c r="L105" s="130" t="n">
        <v>0</v>
      </c>
      <c r="M105" s="131" t="n"/>
      <c r="N105" s="130" t="n">
        <v>0</v>
      </c>
    </row>
    <row r="106" ht="19.35" customHeight="1">
      <c r="A106" s="127" t="n"/>
      <c r="B106" s="132" t="n"/>
      <c r="C106" s="133" t="inlineStr">
        <is>
          <t>- в т.ч. 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32" t="n"/>
      <c r="C107" s="133" t="inlineStr">
        <is>
          <t>Всего ФОТ (справочно)</t>
        </is>
      </c>
      <c r="L107" s="130" t="n">
        <v>1066.22</v>
      </c>
      <c r="M107" s="131" t="n"/>
      <c r="N107" s="130" t="n">
        <v>75978.84</v>
      </c>
    </row>
    <row r="108" ht="19.35" customHeight="1">
      <c r="A108" s="127" t="n"/>
      <c r="B108" s="132" t="n"/>
      <c r="C108" s="133" t="inlineStr">
        <is>
          <t>Всего накладные расходы</t>
        </is>
      </c>
      <c r="L108" s="130" t="n">
        <v>948.9299999999999</v>
      </c>
      <c r="M108" s="131" t="n"/>
      <c r="N108" s="130" t="n">
        <v>67621.17999999999</v>
      </c>
    </row>
    <row r="109" ht="19.35" customHeight="1">
      <c r="A109" s="127" t="n"/>
      <c r="B109" s="132" t="n"/>
      <c r="C109" s="133" t="inlineStr">
        <is>
          <t>Всего сметная прибыль</t>
        </is>
      </c>
      <c r="L109" s="130" t="n">
        <v>437.15</v>
      </c>
      <c r="M109" s="131" t="n"/>
      <c r="N109" s="130" t="n">
        <v>31151.32</v>
      </c>
    </row>
    <row r="110" ht="19.35" customHeight="1">
      <c r="A110" s="127" t="n"/>
      <c r="B110" s="132" t="n"/>
      <c r="C110" s="133" t="inlineStr">
        <is>
          <t>Справочно</t>
        </is>
      </c>
      <c r="L110" s="130" t="n"/>
      <c r="M110" s="131" t="n"/>
      <c r="N110" s="130" t="n"/>
    </row>
    <row r="111" ht="19.35" customHeight="1">
      <c r="A111" s="127" t="n"/>
      <c r="B111" s="128" t="n"/>
      <c r="C111" s="133" t="inlineStr">
        <is>
          <t>затраты труда рабочих</t>
        </is>
      </c>
      <c r="I111" s="137" t="n">
        <v>127.23552</v>
      </c>
      <c r="J111" s="138" t="n"/>
      <c r="K111" s="138" t="n"/>
      <c r="L111" s="131" t="n"/>
      <c r="M111" s="131" t="n"/>
      <c r="N111" s="131" t="n"/>
    </row>
    <row r="112" ht="19.35" customHeight="1">
      <c r="A112" s="127" t="n"/>
      <c r="B112" s="128" t="n"/>
      <c r="C112" s="133" t="inlineStr">
        <is>
          <t>затраты труда машинистов</t>
        </is>
      </c>
      <c r="I112" s="137" t="n">
        <v>0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46" t="n"/>
      <c r="C113" s="146" t="n"/>
      <c r="D113" s="124" t="n"/>
      <c r="E113" s="12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7" t="inlineStr">
        <is>
          <t>Составил: ______________________________________/  Григорова И. А. /</t>
        </is>
      </c>
    </row>
    <row r="115" ht="19.35" customHeight="1">
      <c r="A115" s="147" t="n"/>
      <c r="B115" s="147" t="n"/>
      <c r="C115" s="148" t="inlineStr">
        <is>
          <t>должность, подпись (инициалы, фамилия)</t>
        </is>
      </c>
      <c r="G115" s="149" t="n"/>
      <c r="H115" s="149" t="n"/>
      <c r="I115" s="149" t="n"/>
      <c r="J115" s="147" t="n"/>
      <c r="K115" s="147" t="n"/>
      <c r="L115" s="147" t="n"/>
      <c r="M115" s="147" t="n"/>
      <c r="N115" s="147" t="n"/>
    </row>
    <row r="116" ht="19.35" customHeight="1">
      <c r="A116" s="147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8" t="inlineStr">
        <is>
          <t>должность, подпись (инициалы, фамилия)</t>
        </is>
      </c>
      <c r="G117" s="149" t="n"/>
      <c r="H117" s="149" t="n"/>
      <c r="I117" s="149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02-32-05</t>
        </is>
      </c>
    </row>
    <row r="25" ht="19.35" customHeight="1">
      <c r="A25" s="55" t="inlineStr">
        <is>
          <t>32 ВЛ 500 кВ Зейская ГЭС - Амурская №1.  Зейский р-он Овсянковский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750.41</v>
      </c>
      <c r="M31" s="64" t="n">
        <v>10.53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2112.38</v>
      </c>
      <c r="E32" s="71" t="inlineStr">
        <is>
          <t>(</t>
        </is>
      </c>
      <c r="F32" s="70" t="n">
        <v>36.99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1247.82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134.74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2112.38</v>
      </c>
      <c r="E34" s="71" t="inlineStr">
        <is>
          <t>(</t>
        </is>
      </c>
      <c r="F34" s="77" t="n">
        <v>36.99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178</v>
      </c>
      <c r="H44" s="94" t="n">
        <v>1</v>
      </c>
      <c r="I44" s="94" t="n">
        <v>178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8071.94</v>
      </c>
      <c r="M45" s="101" t="n">
        <v>71.26000000000001</v>
      </c>
      <c r="N45" s="103" t="n">
        <v>575206.4399999999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946.248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8071.94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8071.94</v>
      </c>
      <c r="M48" s="100" t="n"/>
      <c r="N48" s="103" t="n">
        <v>575206.4399999999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7184.03</v>
      </c>
      <c r="M49" s="100" t="n"/>
      <c r="N49" s="113" t="n">
        <v>511933.73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3309.5</v>
      </c>
      <c r="M50" s="100" t="n"/>
      <c r="N50" s="103" t="n">
        <v>235834.64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18565.47</v>
      </c>
      <c r="M51" s="114" t="n"/>
      <c r="N51" s="93" t="n"/>
    </row>
    <row r="52" ht="19.35" customHeight="1">
      <c r="A52" s="89" t="inlineStr">
        <is>
          <t>Пролет 224-249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4.61</v>
      </c>
      <c r="H53" s="94" t="n">
        <v>1</v>
      </c>
      <c r="I53" s="116" t="n">
        <v>4.61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270.9</v>
      </c>
      <c r="M54" s="101" t="n">
        <v>71.26000000000001</v>
      </c>
      <c r="N54" s="103" t="n">
        <v>19304.33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28.82172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270.9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270.9</v>
      </c>
      <c r="M57" s="100" t="n"/>
      <c r="N57" s="103" t="n">
        <v>19304.33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241.1</v>
      </c>
      <c r="M58" s="100" t="n"/>
      <c r="N58" s="113" t="n">
        <v>17180.85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111.07</v>
      </c>
      <c r="M59" s="100" t="n"/>
      <c r="N59" s="103" t="n">
        <v>7914.78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623.0700000000001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2.14</v>
      </c>
      <c r="H61" s="94" t="n">
        <v>1</v>
      </c>
      <c r="I61" s="116" t="n">
        <v>2.14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243.81</v>
      </c>
      <c r="M62" s="101" t="n">
        <v>71.26000000000001</v>
      </c>
      <c r="N62" s="103" t="n">
        <v>17373.9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25.9368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243.81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243.81</v>
      </c>
      <c r="M65" s="100" t="n"/>
      <c r="N65" s="103" t="n">
        <v>17373.9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216.99</v>
      </c>
      <c r="M66" s="100" t="n"/>
      <c r="N66" s="113" t="n">
        <v>15462.77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99.95999999999999</v>
      </c>
      <c r="M67" s="100" t="n"/>
      <c r="N67" s="103" t="n">
        <v>7123.3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560.76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0.73</v>
      </c>
      <c r="H69" s="94" t="n">
        <v>1</v>
      </c>
      <c r="I69" s="116" t="n">
        <v>0.73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110.34</v>
      </c>
      <c r="M70" s="101" t="n">
        <v>71.26000000000001</v>
      </c>
      <c r="N70" s="103" t="n">
        <v>7862.83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11.7384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110.34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110.34</v>
      </c>
      <c r="M73" s="100" t="n"/>
      <c r="N73" s="103" t="n">
        <v>7862.83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98.2</v>
      </c>
      <c r="M74" s="100" t="n"/>
      <c r="N74" s="113" t="n">
        <v>6997.92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45.24</v>
      </c>
      <c r="M75" s="100" t="n"/>
      <c r="N75" s="103" t="n">
        <v>3223.76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253.78</v>
      </c>
      <c r="M76" s="114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2" t="inlineStr">
        <is>
          <t>100 шт</t>
        </is>
      </c>
      <c r="G77" s="93" t="n">
        <v>4.61</v>
      </c>
      <c r="H77" s="94" t="n">
        <v>1</v>
      </c>
      <c r="I77" s="116" t="n">
        <v>4.61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638.61</v>
      </c>
      <c r="M78" s="101" t="n">
        <v>71.26000000000001</v>
      </c>
      <c r="N78" s="103" t="n">
        <v>45507.35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3625.84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634.08</v>
      </c>
      <c r="M80" s="101" t="n">
        <v>71.26000000000001</v>
      </c>
      <c r="N80" s="103" t="n">
        <v>45184.54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81.8736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46.96668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4264.45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1272.69</v>
      </c>
      <c r="M84" s="100" t="n"/>
      <c r="N84" s="103" t="n">
        <v>90691.89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1132.69</v>
      </c>
      <c r="M85" s="100" t="n"/>
      <c r="N85" s="113" t="n">
        <v>80715.78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521.8</v>
      </c>
      <c r="M86" s="100" t="n"/>
      <c r="N86" s="103" t="n">
        <v>37183.67</v>
      </c>
    </row>
    <row r="87" ht="19.35" customHeight="1">
      <c r="A87" s="96" t="n"/>
      <c r="B87" s="109" t="n"/>
      <c r="C87" s="87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5918.94</v>
      </c>
      <c r="M87" s="114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2" t="inlineStr">
        <is>
          <t>100 шт</t>
        </is>
      </c>
      <c r="G88" s="93" t="n">
        <v>4.61</v>
      </c>
      <c r="H88" s="94" t="n">
        <v>1</v>
      </c>
      <c r="I88" s="116" t="n">
        <v>4.61</v>
      </c>
      <c r="J88" s="93" t="n"/>
      <c r="K88" s="93" t="n"/>
      <c r="L88" s="93" t="n"/>
      <c r="M88" s="93" t="n"/>
      <c r="N88" s="93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160.1</v>
      </c>
      <c r="M89" s="101" t="n">
        <v>71.26000000000001</v>
      </c>
      <c r="N89" s="103" t="n">
        <v>11408.73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905.37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158.33</v>
      </c>
      <c r="M91" s="101" t="n">
        <v>71.26000000000001</v>
      </c>
      <c r="N91" s="103" t="n">
        <v>11282.6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20.52372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11.72784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1065.47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318.43</v>
      </c>
      <c r="M95" s="100" t="n"/>
      <c r="N95" s="103" t="n">
        <v>22691.33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283.4</v>
      </c>
      <c r="M96" s="100" t="n"/>
      <c r="N96" s="113" t="n">
        <v>20195.28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130.56</v>
      </c>
      <c r="M97" s="100" t="n"/>
      <c r="N97" s="103" t="n">
        <v>9303.450000000001</v>
      </c>
    </row>
    <row r="98" ht="19.35" customHeight="1">
      <c r="A98" s="96" t="n"/>
      <c r="B98" s="109" t="n"/>
      <c r="C98" s="87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1479.43</v>
      </c>
      <c r="M98" s="114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2" t="inlineStr">
        <is>
          <t>100 шт</t>
        </is>
      </c>
      <c r="G99" s="93" t="n">
        <v>2.14</v>
      </c>
      <c r="H99" s="94" t="n">
        <v>1</v>
      </c>
      <c r="I99" s="116" t="n">
        <v>2.14</v>
      </c>
      <c r="J99" s="93" t="n"/>
      <c r="K99" s="93" t="n"/>
      <c r="L99" s="93" t="n"/>
      <c r="M99" s="93" t="n"/>
      <c r="N99" s="93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516.78</v>
      </c>
      <c r="M100" s="101" t="n">
        <v>71.26000000000001</v>
      </c>
      <c r="N100" s="103" t="n">
        <v>36825.74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2934.09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513.09</v>
      </c>
      <c r="M102" s="101" t="n">
        <v>71.26000000000001</v>
      </c>
      <c r="N102" s="103" t="n">
        <v>36562.79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66.2544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38.0064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3450.87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1029.87</v>
      </c>
      <c r="M106" s="100" t="n"/>
      <c r="N106" s="103" t="n">
        <v>73388.53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916.58</v>
      </c>
      <c r="M107" s="100" t="n"/>
      <c r="N107" s="113" t="n">
        <v>65315.79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422.25</v>
      </c>
      <c r="M108" s="100" t="n"/>
      <c r="N108" s="103" t="n">
        <v>30089.3</v>
      </c>
    </row>
    <row r="109" ht="19.35" customHeight="1">
      <c r="A109" s="96" t="n"/>
      <c r="B109" s="109" t="n"/>
      <c r="C109" s="87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4789.7</v>
      </c>
      <c r="M109" s="114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2" t="inlineStr">
        <is>
          <t>100 шт</t>
        </is>
      </c>
      <c r="G110" s="93" t="n">
        <v>2.14</v>
      </c>
      <c r="H110" s="94" t="n">
        <v>1</v>
      </c>
      <c r="I110" s="116" t="n">
        <v>2.14</v>
      </c>
      <c r="J110" s="93" t="n"/>
      <c r="K110" s="93" t="n"/>
      <c r="L110" s="93" t="n"/>
      <c r="M110" s="93" t="n"/>
      <c r="N110" s="93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149.82</v>
      </c>
      <c r="M111" s="101" t="n">
        <v>71.26000000000001</v>
      </c>
      <c r="N111" s="103" t="n">
        <v>10676.17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848.52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148.38</v>
      </c>
      <c r="M113" s="101" t="n">
        <v>71.26000000000001</v>
      </c>
      <c r="N113" s="103" t="n">
        <v>10573.56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19.20864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10.99104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998.34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298.2</v>
      </c>
      <c r="M117" s="100" t="n"/>
      <c r="N117" s="103" t="n">
        <v>21249.73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265.4</v>
      </c>
      <c r="M118" s="100" t="n"/>
      <c r="N118" s="113" t="n">
        <v>18912.26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122.26</v>
      </c>
      <c r="M119" s="100" t="n"/>
      <c r="N119" s="103" t="n">
        <v>8712.389999999999</v>
      </c>
    </row>
    <row r="120" ht="19.35" customHeight="1">
      <c r="A120" s="96" t="n"/>
      <c r="B120" s="109" t="n"/>
      <c r="C120" s="87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1386</v>
      </c>
      <c r="M120" s="114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2" t="inlineStr">
        <is>
          <t>100 шт</t>
        </is>
      </c>
      <c r="G121" s="93" t="n">
        <v>0.73</v>
      </c>
      <c r="H121" s="94" t="n">
        <v>1</v>
      </c>
      <c r="I121" s="116" t="n">
        <v>0.73</v>
      </c>
      <c r="J121" s="93" t="n"/>
      <c r="K121" s="93" t="n"/>
      <c r="L121" s="93" t="n"/>
      <c r="M121" s="93" t="n"/>
      <c r="N121" s="93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286.29</v>
      </c>
      <c r="M122" s="101" t="n">
        <v>71.26000000000001</v>
      </c>
      <c r="N122" s="103" t="n">
        <v>20401.03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1623.05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283.82</v>
      </c>
      <c r="M124" s="101" t="n">
        <v>71.26000000000001</v>
      </c>
      <c r="N124" s="103" t="n">
        <v>20225.01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36.7044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2" t="n">
        <v>24</v>
      </c>
      <c r="H126" s="273" t="n">
        <v>1.2</v>
      </c>
      <c r="I126" s="279" t="n">
        <v>21.024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1909.34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570.11</v>
      </c>
      <c r="M128" s="100" t="n"/>
      <c r="N128" s="103" t="n">
        <v>40626.04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507.4</v>
      </c>
      <c r="M129" s="100" t="n"/>
      <c r="N129" s="113" t="n">
        <v>36157.18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233.75</v>
      </c>
      <c r="M130" s="100" t="n"/>
      <c r="N130" s="103" t="n">
        <v>16656.68</v>
      </c>
    </row>
    <row r="131" ht="19.35" customHeight="1">
      <c r="A131" s="96" t="n"/>
      <c r="B131" s="109" t="n"/>
      <c r="C131" s="87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2650.49</v>
      </c>
      <c r="M131" s="114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2" t="inlineStr">
        <is>
          <t>100 шт</t>
        </is>
      </c>
      <c r="G132" s="93" t="n">
        <v>0.73</v>
      </c>
      <c r="H132" s="94" t="n">
        <v>1</v>
      </c>
      <c r="I132" s="116" t="n">
        <v>0.73</v>
      </c>
      <c r="J132" s="93" t="n"/>
      <c r="K132" s="93" t="n"/>
      <c r="L132" s="93" t="n"/>
      <c r="M132" s="93" t="n"/>
      <c r="N132" s="93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81.98999999999999</v>
      </c>
      <c r="M133" s="101" t="n">
        <v>71.26000000000001</v>
      </c>
      <c r="N133" s="103" t="n">
        <v>5842.61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465.28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81.36</v>
      </c>
      <c r="M135" s="101" t="n">
        <v>71.26000000000001</v>
      </c>
      <c r="N135" s="103" t="n">
        <v>5797.71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2" t="n">
        <v>12</v>
      </c>
      <c r="H136" s="273" t="n">
        <v>1.2</v>
      </c>
      <c r="I136" s="279" t="n">
        <v>10.512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6.02688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547.27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163.35</v>
      </c>
      <c r="M139" s="100" t="n"/>
      <c r="N139" s="103" t="n">
        <v>11640.32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145.38</v>
      </c>
      <c r="M140" s="100" t="n"/>
      <c r="N140" s="113" t="n">
        <v>10359.88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66.97</v>
      </c>
      <c r="M141" s="100" t="n"/>
      <c r="N141" s="103" t="n">
        <v>4772.53</v>
      </c>
    </row>
    <row r="142" ht="19.35" customHeight="1">
      <c r="A142" s="96" t="n"/>
      <c r="B142" s="109" t="n"/>
      <c r="C142" s="87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759.62</v>
      </c>
      <c r="M142" s="114" t="n"/>
      <c r="N142" s="93" t="n"/>
    </row>
    <row r="143" ht="19.35" customHeight="1">
      <c r="A143" s="123" t="n"/>
      <c r="B143" s="123" t="n"/>
      <c r="C143" s="124" t="inlineStr">
        <is>
          <t>Итого по разделу 1. Вырубка просеки</t>
        </is>
      </c>
      <c r="L143" s="125" t="n">
        <v>36987.26</v>
      </c>
      <c r="M143" s="123" t="n"/>
      <c r="N143" s="126" t="n"/>
    </row>
    <row r="144" ht="19.35" customHeight="1">
      <c r="A144" s="127" t="n"/>
      <c r="B144" s="128" t="n"/>
      <c r="C144" s="129" t="inlineStr">
        <is>
          <t>Итого прямые затраты по разделу</t>
        </is>
      </c>
      <c r="L144" s="130" t="n">
        <v>20932.73</v>
      </c>
      <c r="M144" s="131" t="n"/>
      <c r="N144" s="130" t="n">
        <v>968334.17</v>
      </c>
    </row>
    <row r="145" ht="19.35" customHeight="1">
      <c r="A145" s="127" t="n"/>
      <c r="B145" s="128" t="n"/>
      <c r="C145" s="129" t="inlineStr">
        <is>
          <t>в том числе</t>
        </is>
      </c>
      <c r="L145" s="130" t="n"/>
      <c r="M145" s="131" t="n"/>
      <c r="N145" s="130" t="n"/>
    </row>
    <row r="146" ht="19.35" customHeight="1">
      <c r="A146" s="127" t="n"/>
      <c r="B146" s="128" t="n"/>
      <c r="C146" s="129" t="inlineStr">
        <is>
          <t>- оплата труда (ОТ)</t>
        </is>
      </c>
      <c r="L146" s="130" t="n">
        <v>10530.58</v>
      </c>
      <c r="M146" s="131" t="n"/>
      <c r="N146" s="130" t="n">
        <v>750409.13</v>
      </c>
    </row>
    <row r="147" ht="19.35" customHeight="1">
      <c r="A147" s="127" t="n"/>
      <c r="B147" s="128" t="n"/>
      <c r="C147" s="129" t="inlineStr">
        <is>
          <t>- эксплуатация машин и механизмов</t>
        </is>
      </c>
      <c r="L147" s="130" t="n">
        <v>10402.15</v>
      </c>
      <c r="M147" s="131" t="n"/>
      <c r="N147" s="130" t="n">
        <v>217925.04</v>
      </c>
    </row>
    <row r="148" ht="19.35" customHeight="1">
      <c r="A148" s="127" t="n"/>
      <c r="B148" s="132" t="n"/>
      <c r="C148" s="133" t="inlineStr">
        <is>
          <t>в том числе</t>
        </is>
      </c>
      <c r="L148" s="130" t="n"/>
      <c r="M148" s="131" t="n"/>
      <c r="N148" s="130" t="n"/>
    </row>
    <row r="149" ht="19.35" customHeight="1">
      <c r="A149" s="127" t="n"/>
      <c r="B149" s="132" t="n"/>
      <c r="C149" s="133" t="inlineStr">
        <is>
          <t>эксплуатация машин и механизмов без учета доплат к оплате труда машинистов</t>
        </is>
      </c>
      <c r="L149" s="130" t="n">
        <v>10402.15</v>
      </c>
      <c r="M149" s="131" t="n"/>
      <c r="N149" s="130" t="n">
        <v>217925.04</v>
      </c>
    </row>
    <row r="150" ht="19.35" customHeight="1">
      <c r="A150" s="127" t="n"/>
      <c r="B150" s="132" t="n"/>
      <c r="C150" s="133" t="inlineStr">
        <is>
          <t>в том числе</t>
        </is>
      </c>
      <c r="L150" s="130" t="n"/>
      <c r="M150" s="131" t="n"/>
      <c r="N150" s="130" t="n"/>
    </row>
    <row r="151" ht="19.35" customHeight="1">
      <c r="A151" s="127" t="n"/>
      <c r="B151" s="132" t="n"/>
      <c r="C151" s="133" t="inlineStr">
        <is>
          <t>оплата труда машинистов (ОТм)</t>
        </is>
      </c>
      <c r="L151" s="130" t="n">
        <v>1819.06</v>
      </c>
      <c r="M151" s="131" t="n"/>
      <c r="N151" s="130" t="n">
        <v>129626.21</v>
      </c>
    </row>
    <row r="152" ht="19.35" customHeight="1">
      <c r="A152" s="127" t="n"/>
      <c r="B152" s="128" t="n"/>
      <c r="C152" s="129" t="inlineStr">
        <is>
          <t>Итого ФОТ (справочно)</t>
        </is>
      </c>
      <c r="L152" s="130" t="n">
        <v>12349.64</v>
      </c>
      <c r="M152" s="131" t="n"/>
      <c r="N152" s="130" t="n">
        <v>880035.34</v>
      </c>
    </row>
    <row r="153" ht="19.35" customHeight="1">
      <c r="A153" s="127" t="n"/>
      <c r="B153" s="128" t="n"/>
      <c r="C153" s="129" t="inlineStr">
        <is>
          <t>Итого накладные расходы</t>
        </is>
      </c>
      <c r="L153" s="130" t="n">
        <v>10991.17</v>
      </c>
      <c r="M153" s="131" t="n"/>
      <c r="N153" s="130" t="n">
        <v>783231.4399999999</v>
      </c>
    </row>
    <row r="154" ht="19.35" customHeight="1">
      <c r="A154" s="127" t="n"/>
      <c r="B154" s="128" t="n"/>
      <c r="C154" s="129" t="inlineStr">
        <is>
          <t>Итого сметная прибыль</t>
        </is>
      </c>
      <c r="L154" s="130" t="n">
        <v>5063.36</v>
      </c>
      <c r="M154" s="131" t="n"/>
      <c r="N154" s="130" t="n">
        <v>360814.5</v>
      </c>
    </row>
    <row r="155" ht="19.35" customHeight="1">
      <c r="A155" s="127" t="n"/>
      <c r="B155" s="134" t="n"/>
      <c r="C155" s="135" t="inlineStr">
        <is>
          <t>Итого по разделу</t>
        </is>
      </c>
      <c r="L155" s="125" t="n">
        <v>36987.26</v>
      </c>
      <c r="M155" s="136" t="n"/>
      <c r="N155" s="125" t="n">
        <v>2112380.11</v>
      </c>
    </row>
    <row r="156" ht="19.35" customHeight="1">
      <c r="A156" s="127" t="n"/>
      <c r="B156" s="132" t="n"/>
      <c r="C156" s="133" t="inlineStr">
        <is>
          <t>Справочно</t>
        </is>
      </c>
      <c r="L156" s="130" t="n"/>
      <c r="M156" s="131" t="n"/>
      <c r="N156" s="130" t="n"/>
    </row>
    <row r="157" ht="19.35" customHeight="1">
      <c r="A157" s="127" t="n"/>
      <c r="B157" s="128" t="n"/>
      <c r="C157" s="133" t="inlineStr">
        <is>
          <t>затраты труда рабочих</t>
        </is>
      </c>
      <c r="I157" s="137" t="n">
        <v>1247.82168</v>
      </c>
      <c r="J157" s="138" t="n"/>
      <c r="K157" s="138" t="n"/>
      <c r="L157" s="131" t="n"/>
      <c r="M157" s="131" t="n"/>
      <c r="N157" s="131" t="n"/>
    </row>
    <row r="158" ht="19.35" customHeight="1">
      <c r="A158" s="127" t="n"/>
      <c r="B158" s="128" t="n"/>
      <c r="C158" s="133" t="inlineStr">
        <is>
          <t>затраты труда машинистов</t>
        </is>
      </c>
      <c r="I158" s="137" t="n">
        <v>134.74284</v>
      </c>
      <c r="J158" s="138" t="n"/>
      <c r="K158" s="138" t="n"/>
      <c r="L158" s="131" t="n"/>
      <c r="M158" s="131" t="n"/>
      <c r="N158" s="131" t="n"/>
    </row>
    <row r="159" ht="19.35" customHeight="1">
      <c r="A159" s="139" t="n"/>
      <c r="B159" s="140" t="n"/>
      <c r="C159" s="141" t="inlineStr">
        <is>
          <t>ВСЕГО по смете</t>
        </is>
      </c>
      <c r="D159" s="142" t="n"/>
      <c r="E159" s="142" t="n"/>
      <c r="F159" s="143" t="n"/>
      <c r="G159" s="143" t="n"/>
      <c r="H159" s="143" t="n"/>
      <c r="I159" s="143" t="n"/>
      <c r="J159" s="143" t="n"/>
      <c r="K159" s="143" t="n"/>
      <c r="L159" s="144" t="n"/>
      <c r="M159" s="143" t="n"/>
      <c r="N159" s="145" t="n"/>
    </row>
    <row r="160" ht="19.35" customHeight="1">
      <c r="A160" s="127" t="n"/>
      <c r="B160" s="134" t="n"/>
      <c r="C160" s="135" t="inlineStr">
        <is>
          <t>Итого по всем разделам</t>
        </is>
      </c>
      <c r="L160" s="125" t="n">
        <v>36987.26</v>
      </c>
      <c r="M160" s="126" t="n"/>
      <c r="N160" s="125" t="n"/>
    </row>
    <row r="161" ht="19.35" customHeight="1">
      <c r="A161" s="127" t="n"/>
      <c r="B161" s="128" t="n"/>
      <c r="C161" s="129" t="inlineStr">
        <is>
          <t>ВСЕГО строительные работы</t>
        </is>
      </c>
      <c r="L161" s="130" t="n">
        <v>36987.26</v>
      </c>
      <c r="M161" s="131" t="n"/>
      <c r="N161" s="130" t="n">
        <v>2112380.11</v>
      </c>
    </row>
    <row r="162" ht="19.35" customHeight="1">
      <c r="A162" s="127" t="n"/>
      <c r="B162" s="132" t="n"/>
      <c r="C162" s="133" t="inlineStr">
        <is>
          <t>в том числе</t>
        </is>
      </c>
      <c r="L162" s="130" t="n"/>
      <c r="M162" s="131" t="n"/>
      <c r="N162" s="130" t="n"/>
    </row>
    <row r="163" ht="19.35" customHeight="1">
      <c r="A163" s="127" t="n"/>
      <c r="B163" s="132" t="n"/>
      <c r="C163" s="133" t="inlineStr">
        <is>
          <t>всего прямые затраты</t>
        </is>
      </c>
      <c r="L163" s="130" t="n">
        <v>20932.73</v>
      </c>
      <c r="M163" s="131" t="n"/>
      <c r="N163" s="130" t="n">
        <v>968334.17</v>
      </c>
    </row>
    <row r="164" ht="19.35" customHeight="1">
      <c r="A164" s="127" t="n"/>
      <c r="B164" s="132" t="n"/>
      <c r="C164" s="133" t="inlineStr">
        <is>
          <t>в том числе</t>
        </is>
      </c>
      <c r="L164" s="130" t="n"/>
      <c r="M164" s="131" t="n"/>
      <c r="N164" s="130" t="n"/>
    </row>
    <row r="165" ht="19.35" customHeight="1">
      <c r="A165" s="127" t="n"/>
      <c r="B165" s="132" t="n"/>
      <c r="C165" s="133" t="inlineStr">
        <is>
          <t>- оплата труда (ОТ)</t>
        </is>
      </c>
      <c r="L165" s="130" t="n">
        <v>10530.58</v>
      </c>
      <c r="M165" s="131" t="n"/>
      <c r="N165" s="130" t="n">
        <v>750409.13</v>
      </c>
    </row>
    <row r="166" ht="19.35" customHeight="1">
      <c r="A166" s="127" t="n"/>
      <c r="B166" s="132" t="n"/>
      <c r="C166" s="133" t="inlineStr">
        <is>
          <t>- эксплуатация машин и механизмов</t>
        </is>
      </c>
      <c r="L166" s="130" t="n">
        <v>10402.15</v>
      </c>
      <c r="M166" s="131" t="n"/>
      <c r="N166" s="130" t="n">
        <v>217925.04</v>
      </c>
    </row>
    <row r="167" ht="19.35" customHeight="1">
      <c r="A167" s="127" t="n"/>
      <c r="B167" s="132" t="n"/>
      <c r="C167" s="133" t="inlineStr">
        <is>
          <t>в т.ч. эксплуатация машин и механизмов без учета доплат к оплате труда машинистов</t>
        </is>
      </c>
      <c r="L167" s="130" t="n">
        <v>10402.15</v>
      </c>
      <c r="M167" s="131" t="n"/>
      <c r="N167" s="130" t="n">
        <v>217925.04</v>
      </c>
    </row>
    <row r="168" ht="19.35" customHeight="1">
      <c r="A168" s="127" t="n"/>
      <c r="B168" s="132" t="n"/>
      <c r="C168" s="133" t="inlineStr">
        <is>
          <t>- в т.ч. оплата труда машинистов (ОТм)</t>
        </is>
      </c>
      <c r="L168" s="130" t="n">
        <v>1819.06</v>
      </c>
      <c r="M168" s="131" t="n"/>
      <c r="N168" s="130" t="n">
        <v>129626.21</v>
      </c>
    </row>
    <row r="169" ht="19.35" customHeight="1">
      <c r="A169" s="127" t="n"/>
      <c r="B169" s="132" t="n"/>
      <c r="C169" s="133" t="inlineStr">
        <is>
          <t>всего ФОТ (справочно)</t>
        </is>
      </c>
      <c r="L169" s="130" t="n">
        <v>12349.64</v>
      </c>
      <c r="M169" s="131" t="n"/>
      <c r="N169" s="130" t="n">
        <v>880035.34</v>
      </c>
    </row>
    <row r="170" ht="19.35" customHeight="1">
      <c r="A170" s="127" t="n"/>
      <c r="B170" s="132" t="n"/>
      <c r="C170" s="133" t="inlineStr">
        <is>
          <t>всего накладные расходы</t>
        </is>
      </c>
      <c r="L170" s="130" t="n">
        <v>10991.17</v>
      </c>
      <c r="M170" s="131" t="n"/>
      <c r="N170" s="130" t="n">
        <v>783231.4399999999</v>
      </c>
    </row>
    <row r="171" ht="19.35" customHeight="1">
      <c r="A171" s="127" t="n"/>
      <c r="B171" s="132" t="n"/>
      <c r="C171" s="133" t="inlineStr">
        <is>
          <t>всего сметная прибыль</t>
        </is>
      </c>
      <c r="L171" s="130" t="n">
        <v>5063.36</v>
      </c>
      <c r="M171" s="131" t="n"/>
      <c r="N171" s="130" t="n">
        <v>360814.5</v>
      </c>
    </row>
    <row r="172" ht="19.35" customHeight="1">
      <c r="A172" s="127" t="n"/>
      <c r="B172" s="134" t="n"/>
      <c r="C172" s="135" t="inlineStr">
        <is>
          <t>ВСЕГО по смете</t>
        </is>
      </c>
      <c r="L172" s="125" t="n">
        <v>36987.26</v>
      </c>
      <c r="M172" s="126" t="n"/>
      <c r="N172" s="125" t="n">
        <v>2112380.11</v>
      </c>
    </row>
    <row r="173" ht="19.35" customHeight="1">
      <c r="A173" s="127" t="n"/>
      <c r="B173" s="132" t="n"/>
      <c r="C173" s="133" t="inlineStr">
        <is>
          <t>Всего прямые затраты</t>
        </is>
      </c>
      <c r="L173" s="130" t="n">
        <v>20932.73</v>
      </c>
      <c r="M173" s="131" t="n"/>
      <c r="N173" s="130" t="n">
        <v>968334.17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- оплата труда рабочих (ОТ)</t>
        </is>
      </c>
      <c r="L175" s="130" t="n">
        <v>10530.58</v>
      </c>
      <c r="M175" s="131" t="n"/>
      <c r="N175" s="130" t="n">
        <v>750409.13</v>
      </c>
    </row>
    <row r="176" ht="19.35" customHeight="1">
      <c r="A176" s="127" t="n"/>
      <c r="B176" s="132" t="n"/>
      <c r="C176" s="133" t="inlineStr">
        <is>
          <t>- эксплуатация машин и механизмов</t>
        </is>
      </c>
      <c r="L176" s="130" t="n">
        <v>10402.15</v>
      </c>
      <c r="M176" s="131" t="n"/>
      <c r="N176" s="130" t="n">
        <v>217925.04</v>
      </c>
    </row>
    <row r="177" ht="19.35" customHeight="1">
      <c r="A177" s="127" t="n"/>
      <c r="B177" s="132" t="n"/>
      <c r="C177" s="133" t="inlineStr">
        <is>
          <t>в т.ч. эксплуатация машин и механизмов без учета доплат к оплате труда машинистов</t>
        </is>
      </c>
      <c r="L177" s="130" t="n">
        <v>10402.15</v>
      </c>
      <c r="M177" s="131" t="n"/>
      <c r="N177" s="130" t="n">
        <v>217925.04</v>
      </c>
    </row>
    <row r="178" ht="19.35" customHeight="1">
      <c r="A178" s="127" t="n"/>
      <c r="B178" s="132" t="n"/>
      <c r="C178" s="133" t="inlineStr">
        <is>
          <t>- в т.ч. оплата труда машинистов (ОТм)</t>
        </is>
      </c>
      <c r="L178" s="130" t="n">
        <v>1819.06</v>
      </c>
      <c r="M178" s="131" t="n"/>
      <c r="N178" s="130" t="n">
        <v>129626.21</v>
      </c>
    </row>
    <row r="179" ht="19.35" customHeight="1">
      <c r="A179" s="127" t="n"/>
      <c r="B179" s="132" t="n"/>
      <c r="C179" s="133" t="inlineStr">
        <is>
          <t>Всего ФОТ (справочно)</t>
        </is>
      </c>
      <c r="L179" s="130" t="n">
        <v>12349.64</v>
      </c>
      <c r="M179" s="131" t="n"/>
      <c r="N179" s="130" t="n">
        <v>880035.34</v>
      </c>
    </row>
    <row r="180" ht="19.35" customHeight="1">
      <c r="A180" s="127" t="n"/>
      <c r="B180" s="132" t="n"/>
      <c r="C180" s="133" t="inlineStr">
        <is>
          <t>Всего накладные расходы</t>
        </is>
      </c>
      <c r="L180" s="130" t="n">
        <v>10991.17</v>
      </c>
      <c r="M180" s="131" t="n"/>
      <c r="N180" s="130" t="n">
        <v>783231.4399999999</v>
      </c>
    </row>
    <row r="181" ht="19.35" customHeight="1">
      <c r="A181" s="127" t="n"/>
      <c r="B181" s="132" t="n"/>
      <c r="C181" s="133" t="inlineStr">
        <is>
          <t>Всего сметная прибыль</t>
        </is>
      </c>
      <c r="L181" s="130" t="n">
        <v>5063.36</v>
      </c>
      <c r="M181" s="131" t="n"/>
      <c r="N181" s="130" t="n">
        <v>360814.5</v>
      </c>
    </row>
    <row r="182" ht="19.35" customHeight="1">
      <c r="A182" s="127" t="n"/>
      <c r="B182" s="132" t="n"/>
      <c r="C182" s="133" t="inlineStr">
        <is>
          <t>Справочно</t>
        </is>
      </c>
      <c r="L182" s="130" t="n"/>
      <c r="M182" s="131" t="n"/>
      <c r="N182" s="130" t="n"/>
    </row>
    <row r="183" ht="19.35" customHeight="1">
      <c r="A183" s="127" t="n"/>
      <c r="B183" s="128" t="n"/>
      <c r="C183" s="133" t="inlineStr">
        <is>
          <t>затраты труда рабочих</t>
        </is>
      </c>
      <c r="I183" s="137" t="n">
        <v>1247.82168</v>
      </c>
      <c r="J183" s="138" t="n"/>
      <c r="K183" s="138" t="n"/>
      <c r="L183" s="131" t="n"/>
      <c r="M183" s="131" t="n"/>
      <c r="N183" s="131" t="n"/>
    </row>
    <row r="184" ht="19.35" customHeight="1">
      <c r="A184" s="127" t="n"/>
      <c r="B184" s="128" t="n"/>
      <c r="C184" s="133" t="inlineStr">
        <is>
          <t>затраты труда машинистов</t>
        </is>
      </c>
      <c r="I184" s="137" t="n">
        <v>134.74284</v>
      </c>
      <c r="J184" s="138" t="n"/>
      <c r="K184" s="138" t="n"/>
      <c r="L184" s="131" t="n"/>
      <c r="M184" s="131" t="n"/>
      <c r="N184" s="131" t="n"/>
    </row>
    <row r="185" ht="19.35" customHeight="1">
      <c r="A185" s="127" t="n"/>
      <c r="B185" s="146" t="n"/>
      <c r="C185" s="146" t="n"/>
      <c r="D185" s="124" t="n"/>
      <c r="E185" s="12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7" t="inlineStr">
        <is>
          <t>Составил: ______________________________________/  Григорова И. А. /</t>
        </is>
      </c>
    </row>
    <row r="187" ht="19.35" customHeight="1">
      <c r="A187" s="147" t="n"/>
      <c r="B187" s="147" t="n"/>
      <c r="C187" s="148" t="inlineStr">
        <is>
          <t>должность, подпись (инициалы, фамилия)</t>
        </is>
      </c>
      <c r="G187" s="149" t="n"/>
      <c r="H187" s="149" t="n"/>
      <c r="I187" s="149" t="n"/>
      <c r="J187" s="147" t="n"/>
      <c r="K187" s="147" t="n"/>
      <c r="L187" s="147" t="n"/>
      <c r="M187" s="147" t="n"/>
      <c r="N187" s="147" t="n"/>
    </row>
    <row r="188" ht="19.35" customHeight="1">
      <c r="A188" s="147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8" t="inlineStr">
        <is>
          <t>должность, подпись (инициалы, фамилия)</t>
        </is>
      </c>
      <c r="G189" s="149" t="n"/>
      <c r="H189" s="149" t="n"/>
      <c r="I189" s="149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02-32-06</t>
        </is>
      </c>
    </row>
    <row r="25" ht="19.35" customHeight="1">
      <c r="A25" s="55" t="inlineStr">
        <is>
          <t>32 ВЛ 500 кВ Зейская ГЭС - Амурская №1.  Зейский р-он Овсянковский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103.06</v>
      </c>
      <c r="M31" s="64" t="n">
        <v>1.45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237.05</v>
      </c>
      <c r="E32" s="71" t="inlineStr">
        <is>
          <t>(</t>
        </is>
      </c>
      <c r="F32" s="70" t="n">
        <v>3.33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172.59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237.05</v>
      </c>
      <c r="E34" s="71" t="inlineStr">
        <is>
          <t>(</t>
        </is>
      </c>
      <c r="F34" s="77" t="n">
        <v>3.33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224-249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4.61</v>
      </c>
      <c r="H44" s="94" t="n">
        <v>1</v>
      </c>
      <c r="I44" s="116" t="n">
        <v>4.61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496.95</v>
      </c>
      <c r="M46" s="101" t="n">
        <v>71.26000000000001</v>
      </c>
      <c r="N46" s="103" t="n">
        <v>35412.66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59.30304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496.95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496.95</v>
      </c>
      <c r="M49" s="100" t="n"/>
      <c r="N49" s="103" t="n">
        <v>35412.66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442.29</v>
      </c>
      <c r="M50" s="100" t="n"/>
      <c r="N50" s="113" t="n">
        <v>31517.27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203.75</v>
      </c>
      <c r="M51" s="100" t="n"/>
      <c r="N51" s="103" t="n">
        <v>14519.19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1142.99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2.14</v>
      </c>
      <c r="H53" s="94" t="n">
        <v>1</v>
      </c>
      <c r="I53" s="116" t="n">
        <v>2.14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664.54</v>
      </c>
      <c r="M55" s="101" t="n">
        <v>71.26000000000001</v>
      </c>
      <c r="N55" s="103" t="n">
        <v>47355.12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79.29984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664.54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664.54</v>
      </c>
      <c r="M58" s="100" t="n"/>
      <c r="N58" s="103" t="n">
        <v>47355.12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591.4400000000001</v>
      </c>
      <c r="M59" s="100" t="n"/>
      <c r="N59" s="113" t="n">
        <v>42146.06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272.46</v>
      </c>
      <c r="M60" s="100" t="n"/>
      <c r="N60" s="103" t="n">
        <v>19415.6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1528.44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0.73</v>
      </c>
      <c r="H62" s="94" t="n">
        <v>1</v>
      </c>
      <c r="I62" s="116" t="n">
        <v>0.73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284.83</v>
      </c>
      <c r="M64" s="101" t="n">
        <v>71.26000000000001</v>
      </c>
      <c r="N64" s="103" t="n">
        <v>20296.99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33.9888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284.83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284.83</v>
      </c>
      <c r="M67" s="100" t="n"/>
      <c r="N67" s="103" t="n">
        <v>20296.99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253.5</v>
      </c>
      <c r="M68" s="100" t="n"/>
      <c r="N68" s="113" t="n">
        <v>18064.32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116.78</v>
      </c>
      <c r="M69" s="100" t="n"/>
      <c r="N69" s="103" t="n">
        <v>8321.77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655.11</v>
      </c>
      <c r="M70" s="114" t="n"/>
      <c r="N70" s="93" t="n"/>
    </row>
    <row r="71" ht="19.35" customHeight="1">
      <c r="A71" s="123" t="n"/>
      <c r="B71" s="123" t="n"/>
      <c r="C71" s="124" t="inlineStr">
        <is>
          <t>Итого по разделу 1. Вырубка просеки</t>
        </is>
      </c>
      <c r="L71" s="125" t="n">
        <v>3326.54</v>
      </c>
      <c r="M71" s="123" t="n"/>
      <c r="N71" s="126" t="n"/>
    </row>
    <row r="72" ht="19.35" customHeight="1">
      <c r="A72" s="127" t="n"/>
      <c r="B72" s="128" t="n"/>
      <c r="C72" s="129" t="inlineStr">
        <is>
          <t>Итого прямые затраты по разделу</t>
        </is>
      </c>
      <c r="L72" s="130" t="n">
        <v>1446.32</v>
      </c>
      <c r="M72" s="131" t="n"/>
      <c r="N72" s="130" t="n">
        <v>103064.77</v>
      </c>
    </row>
    <row r="73" ht="19.35" customHeight="1">
      <c r="A73" s="127" t="n"/>
      <c r="B73" s="128" t="n"/>
      <c r="C73" s="129" t="inlineStr">
        <is>
          <t>в том числе</t>
        </is>
      </c>
      <c r="L73" s="130" t="n"/>
      <c r="M73" s="131" t="n"/>
      <c r="N73" s="130" t="n"/>
    </row>
    <row r="74" ht="19.35" customHeight="1">
      <c r="A74" s="127" t="n"/>
      <c r="B74" s="128" t="n"/>
      <c r="C74" s="129" t="inlineStr">
        <is>
          <t>- оплата труда (ОТ)</t>
        </is>
      </c>
      <c r="L74" s="130" t="n">
        <v>1446.32</v>
      </c>
      <c r="M74" s="131" t="n"/>
      <c r="N74" s="130" t="n">
        <v>103064.77</v>
      </c>
    </row>
    <row r="75" ht="19.35" customHeight="1">
      <c r="A75" s="127" t="n"/>
      <c r="B75" s="128" t="n"/>
      <c r="C75" s="129" t="inlineStr">
        <is>
          <t>- эксплуатация машин и механизмов</t>
        </is>
      </c>
      <c r="L75" s="130" t="n">
        <v>0</v>
      </c>
      <c r="M75" s="131" t="n"/>
      <c r="N75" s="130" t="n">
        <v>0</v>
      </c>
    </row>
    <row r="76" ht="19.35" customHeight="1">
      <c r="A76" s="127" t="n"/>
      <c r="B76" s="132" t="n"/>
      <c r="C76" s="133" t="inlineStr">
        <is>
          <t>в том числе</t>
        </is>
      </c>
      <c r="L76" s="130" t="n"/>
      <c r="M76" s="131" t="n"/>
      <c r="N76" s="130" t="n"/>
    </row>
    <row r="77" ht="19.35" customHeight="1">
      <c r="A77" s="127" t="n"/>
      <c r="B77" s="132" t="n"/>
      <c r="C77" s="133" t="inlineStr">
        <is>
          <t>эксплуатация машин и механизмов без учета доплат к оплате труда машинистов</t>
        </is>
      </c>
      <c r="L77" s="130" t="n">
        <v>0</v>
      </c>
      <c r="M77" s="131" t="n"/>
      <c r="N77" s="130" t="n">
        <v>0</v>
      </c>
    </row>
    <row r="78" ht="19.35" customHeight="1">
      <c r="A78" s="127" t="n"/>
      <c r="B78" s="132" t="n"/>
      <c r="C78" s="133" t="inlineStr">
        <is>
          <t>в том числе</t>
        </is>
      </c>
      <c r="L78" s="130" t="n"/>
      <c r="M78" s="131" t="n"/>
      <c r="N78" s="130" t="n"/>
    </row>
    <row r="79" ht="19.35" customHeight="1">
      <c r="A79" s="127" t="n"/>
      <c r="B79" s="132" t="n"/>
      <c r="C79" s="133" t="inlineStr">
        <is>
          <t>оплата труда машинистов (ОТм)</t>
        </is>
      </c>
      <c r="L79" s="130" t="n">
        <v>0</v>
      </c>
      <c r="M79" s="131" t="n"/>
      <c r="N79" s="130" t="n">
        <v>0</v>
      </c>
    </row>
    <row r="80" ht="19.35" customHeight="1">
      <c r="A80" s="127" t="n"/>
      <c r="B80" s="128" t="n"/>
      <c r="C80" s="129" t="inlineStr">
        <is>
          <t>Итого ФОТ (справочно)</t>
        </is>
      </c>
      <c r="L80" s="130" t="n">
        <v>1446.32</v>
      </c>
      <c r="M80" s="131" t="n"/>
      <c r="N80" s="130" t="n">
        <v>103064.77</v>
      </c>
    </row>
    <row r="81" ht="19.35" customHeight="1">
      <c r="A81" s="127" t="n"/>
      <c r="B81" s="128" t="n"/>
      <c r="C81" s="129" t="inlineStr">
        <is>
          <t>Итого накладные расходы</t>
        </is>
      </c>
      <c r="L81" s="130" t="n">
        <v>1287.23</v>
      </c>
      <c r="M81" s="131" t="n"/>
      <c r="N81" s="130" t="n">
        <v>91727.64999999999</v>
      </c>
    </row>
    <row r="82" ht="19.35" customHeight="1">
      <c r="A82" s="127" t="n"/>
      <c r="B82" s="128" t="n"/>
      <c r="C82" s="129" t="inlineStr">
        <is>
          <t>Итого сметная прибыль</t>
        </is>
      </c>
      <c r="L82" s="130" t="n">
        <v>592.99</v>
      </c>
      <c r="M82" s="131" t="n"/>
      <c r="N82" s="130" t="n">
        <v>42256.56</v>
      </c>
    </row>
    <row r="83" ht="19.35" customHeight="1">
      <c r="A83" s="127" t="n"/>
      <c r="B83" s="134" t="n"/>
      <c r="C83" s="135" t="inlineStr">
        <is>
          <t>Итого по разделу</t>
        </is>
      </c>
      <c r="L83" s="125" t="n">
        <v>3326.54</v>
      </c>
      <c r="M83" s="136" t="n"/>
      <c r="N83" s="125" t="n">
        <v>237048.98</v>
      </c>
    </row>
    <row r="84" ht="19.35" customHeight="1">
      <c r="A84" s="127" t="n"/>
      <c r="B84" s="132" t="n"/>
      <c r="C84" s="133" t="inlineStr">
        <is>
          <t>Справочно</t>
        </is>
      </c>
      <c r="L84" s="130" t="n"/>
      <c r="M84" s="131" t="n"/>
      <c r="N84" s="130" t="n"/>
    </row>
    <row r="85" ht="19.35" customHeight="1">
      <c r="A85" s="127" t="n"/>
      <c r="B85" s="128" t="n"/>
      <c r="C85" s="133" t="inlineStr">
        <is>
          <t>затраты труда рабочих</t>
        </is>
      </c>
      <c r="I85" s="137" t="n">
        <v>172.59168</v>
      </c>
      <c r="J85" s="138" t="n"/>
      <c r="K85" s="138" t="n"/>
      <c r="L85" s="131" t="n"/>
      <c r="M85" s="131" t="n"/>
      <c r="N85" s="131" t="n"/>
    </row>
    <row r="86" ht="19.35" customHeight="1">
      <c r="A86" s="127" t="n"/>
      <c r="B86" s="128" t="n"/>
      <c r="C86" s="133" t="inlineStr">
        <is>
          <t>затраты труда машинистов</t>
        </is>
      </c>
      <c r="I86" s="137" t="n">
        <v>0</v>
      </c>
      <c r="J86" s="138" t="n"/>
      <c r="K86" s="138" t="n"/>
      <c r="L86" s="131" t="n"/>
      <c r="M86" s="131" t="n"/>
      <c r="N86" s="131" t="n"/>
    </row>
    <row r="87" ht="19.35" customHeight="1">
      <c r="A87" s="139" t="n"/>
      <c r="B87" s="140" t="n"/>
      <c r="C87" s="141" t="inlineStr">
        <is>
          <t>ВСЕГО по смете</t>
        </is>
      </c>
      <c r="D87" s="142" t="n"/>
      <c r="E87" s="142" t="n"/>
      <c r="F87" s="143" t="n"/>
      <c r="G87" s="143" t="n"/>
      <c r="H87" s="143" t="n"/>
      <c r="I87" s="143" t="n"/>
      <c r="J87" s="143" t="n"/>
      <c r="K87" s="143" t="n"/>
      <c r="L87" s="144" t="n"/>
      <c r="M87" s="143" t="n"/>
      <c r="N87" s="145" t="n"/>
    </row>
    <row r="88" ht="19.35" customHeight="1">
      <c r="A88" s="127" t="n"/>
      <c r="B88" s="134" t="n"/>
      <c r="C88" s="135" t="inlineStr">
        <is>
          <t>Итого по всем разделам</t>
        </is>
      </c>
      <c r="L88" s="125" t="n">
        <v>3326.54</v>
      </c>
      <c r="M88" s="126" t="n"/>
      <c r="N88" s="125" t="n"/>
    </row>
    <row r="89" ht="19.35" customHeight="1">
      <c r="A89" s="127" t="n"/>
      <c r="B89" s="128" t="n"/>
      <c r="C89" s="129" t="inlineStr">
        <is>
          <t>ВСЕГО строительные работы</t>
        </is>
      </c>
      <c r="L89" s="130" t="n">
        <v>3326.54</v>
      </c>
      <c r="M89" s="131" t="n"/>
      <c r="N89" s="130" t="n">
        <v>237048.98</v>
      </c>
    </row>
    <row r="90" ht="19.35" customHeight="1">
      <c r="A90" s="127" t="n"/>
      <c r="B90" s="132" t="n"/>
      <c r="C90" s="133" t="inlineStr">
        <is>
          <t>в том числе</t>
        </is>
      </c>
      <c r="L90" s="130" t="n"/>
      <c r="M90" s="131" t="n"/>
      <c r="N90" s="130" t="n"/>
    </row>
    <row r="91" ht="19.35" customHeight="1">
      <c r="A91" s="127" t="n"/>
      <c r="B91" s="132" t="n"/>
      <c r="C91" s="133" t="inlineStr">
        <is>
          <t>всего прямые затраты</t>
        </is>
      </c>
      <c r="L91" s="130" t="n">
        <v>1446.32</v>
      </c>
      <c r="M91" s="131" t="n"/>
      <c r="N91" s="130" t="n">
        <v>103064.77</v>
      </c>
    </row>
    <row r="92" ht="19.35" customHeight="1">
      <c r="A92" s="127" t="n"/>
      <c r="B92" s="132" t="n"/>
      <c r="C92" s="133" t="inlineStr">
        <is>
          <t>в том числе</t>
        </is>
      </c>
      <c r="L92" s="130" t="n"/>
      <c r="M92" s="131" t="n"/>
      <c r="N92" s="130" t="n"/>
    </row>
    <row r="93" ht="19.35" customHeight="1">
      <c r="A93" s="127" t="n"/>
      <c r="B93" s="132" t="n"/>
      <c r="C93" s="133" t="inlineStr">
        <is>
          <t>- оплата труда (ОТ)</t>
        </is>
      </c>
      <c r="L93" s="130" t="n">
        <v>1446.32</v>
      </c>
      <c r="M93" s="131" t="n"/>
      <c r="N93" s="130" t="n">
        <v>103064.77</v>
      </c>
    </row>
    <row r="94" ht="19.35" customHeight="1">
      <c r="A94" s="127" t="n"/>
      <c r="B94" s="132" t="n"/>
      <c r="C94" s="133" t="inlineStr">
        <is>
          <t>- эксплуатация машин и механизмов</t>
        </is>
      </c>
      <c r="L94" s="130" t="n">
        <v>0</v>
      </c>
      <c r="M94" s="131" t="n"/>
      <c r="N94" s="130" t="n">
        <v>0</v>
      </c>
    </row>
    <row r="95" ht="19.35" customHeight="1">
      <c r="A95" s="127" t="n"/>
      <c r="B95" s="132" t="n"/>
      <c r="C95" s="133" t="inlineStr">
        <is>
          <t>в т.ч. эксплуатация машин и механизмов без учета доплат к оплате труда машинистов</t>
        </is>
      </c>
      <c r="L95" s="130" t="n">
        <v>0</v>
      </c>
      <c r="M95" s="131" t="n"/>
      <c r="N95" s="130" t="n">
        <v>0</v>
      </c>
    </row>
    <row r="96" ht="19.35" customHeight="1">
      <c r="A96" s="127" t="n"/>
      <c r="B96" s="132" t="n"/>
      <c r="C96" s="133" t="inlineStr">
        <is>
          <t>- в т.ч. оплата труда машинистов (ОТм)</t>
        </is>
      </c>
      <c r="L96" s="130" t="n">
        <v>0</v>
      </c>
      <c r="M96" s="131" t="n"/>
      <c r="N96" s="130" t="n">
        <v>0</v>
      </c>
    </row>
    <row r="97" ht="19.35" customHeight="1">
      <c r="A97" s="127" t="n"/>
      <c r="B97" s="132" t="n"/>
      <c r="C97" s="133" t="inlineStr">
        <is>
          <t>всего ФОТ (справочно)</t>
        </is>
      </c>
      <c r="L97" s="130" t="n">
        <v>1446.32</v>
      </c>
      <c r="M97" s="131" t="n"/>
      <c r="N97" s="130" t="n">
        <v>103064.77</v>
      </c>
    </row>
    <row r="98" ht="19.35" customHeight="1">
      <c r="A98" s="127" t="n"/>
      <c r="B98" s="132" t="n"/>
      <c r="C98" s="133" t="inlineStr">
        <is>
          <t>всего накладные расходы</t>
        </is>
      </c>
      <c r="L98" s="130" t="n">
        <v>1287.23</v>
      </c>
      <c r="M98" s="131" t="n"/>
      <c r="N98" s="130" t="n">
        <v>91727.64999999999</v>
      </c>
    </row>
    <row r="99" ht="19.35" customHeight="1">
      <c r="A99" s="127" t="n"/>
      <c r="B99" s="132" t="n"/>
      <c r="C99" s="133" t="inlineStr">
        <is>
          <t>всего сметная прибыль</t>
        </is>
      </c>
      <c r="L99" s="130" t="n">
        <v>592.99</v>
      </c>
      <c r="M99" s="131" t="n"/>
      <c r="N99" s="130" t="n">
        <v>42256.56</v>
      </c>
    </row>
    <row r="100" ht="19.35" customHeight="1">
      <c r="A100" s="127" t="n"/>
      <c r="B100" s="134" t="n"/>
      <c r="C100" s="135" t="inlineStr">
        <is>
          <t>ВСЕГО по смете</t>
        </is>
      </c>
      <c r="L100" s="125" t="n">
        <v>3326.54</v>
      </c>
      <c r="M100" s="126" t="n"/>
      <c r="N100" s="125" t="n">
        <v>237048.98</v>
      </c>
    </row>
    <row r="101" ht="19.35" customHeight="1">
      <c r="A101" s="127" t="n"/>
      <c r="B101" s="132" t="n"/>
      <c r="C101" s="133" t="inlineStr">
        <is>
          <t>Всего прямые затраты</t>
        </is>
      </c>
      <c r="L101" s="130" t="n">
        <v>1446.32</v>
      </c>
      <c r="M101" s="131" t="n"/>
      <c r="N101" s="130" t="n">
        <v>103064.77</v>
      </c>
    </row>
    <row r="102" ht="19.35" customHeight="1">
      <c r="A102" s="127" t="n"/>
      <c r="B102" s="132" t="n"/>
      <c r="C102" s="133" t="inlineStr">
        <is>
          <t>в том числе</t>
        </is>
      </c>
      <c r="L102" s="130" t="n"/>
      <c r="M102" s="131" t="n"/>
      <c r="N102" s="130" t="n"/>
    </row>
    <row r="103" ht="19.35" customHeight="1">
      <c r="A103" s="127" t="n"/>
      <c r="B103" s="132" t="n"/>
      <c r="C103" s="133" t="inlineStr">
        <is>
          <t>- оплата труда рабочих (ОТ)</t>
        </is>
      </c>
      <c r="L103" s="130" t="n">
        <v>1446.32</v>
      </c>
      <c r="M103" s="131" t="n"/>
      <c r="N103" s="130" t="n">
        <v>103064.77</v>
      </c>
    </row>
    <row r="104" ht="19.35" customHeight="1">
      <c r="A104" s="127" t="n"/>
      <c r="B104" s="132" t="n"/>
      <c r="C104" s="133" t="inlineStr">
        <is>
          <t>- эксплуатация машин и механизмов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т.ч. эксплуатация машин и механизмов без учета доплат к оплате труда машинистов</t>
        </is>
      </c>
      <c r="L105" s="130" t="n">
        <v>0</v>
      </c>
      <c r="M105" s="131" t="n"/>
      <c r="N105" s="130" t="n">
        <v>0</v>
      </c>
    </row>
    <row r="106" ht="19.35" customHeight="1">
      <c r="A106" s="127" t="n"/>
      <c r="B106" s="132" t="n"/>
      <c r="C106" s="133" t="inlineStr">
        <is>
          <t>- в т.ч. 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32" t="n"/>
      <c r="C107" s="133" t="inlineStr">
        <is>
          <t>Всего ФОТ (справочно)</t>
        </is>
      </c>
      <c r="L107" s="130" t="n">
        <v>1446.32</v>
      </c>
      <c r="M107" s="131" t="n"/>
      <c r="N107" s="130" t="n">
        <v>103064.77</v>
      </c>
    </row>
    <row r="108" ht="19.35" customHeight="1">
      <c r="A108" s="127" t="n"/>
      <c r="B108" s="132" t="n"/>
      <c r="C108" s="133" t="inlineStr">
        <is>
          <t>Всего накладные расходы</t>
        </is>
      </c>
      <c r="L108" s="130" t="n">
        <v>1287.23</v>
      </c>
      <c r="M108" s="131" t="n"/>
      <c r="N108" s="130" t="n">
        <v>91727.64999999999</v>
      </c>
    </row>
    <row r="109" ht="19.35" customHeight="1">
      <c r="A109" s="127" t="n"/>
      <c r="B109" s="132" t="n"/>
      <c r="C109" s="133" t="inlineStr">
        <is>
          <t>Всего сметная прибыль</t>
        </is>
      </c>
      <c r="L109" s="130" t="n">
        <v>592.99</v>
      </c>
      <c r="M109" s="131" t="n"/>
      <c r="N109" s="130" t="n">
        <v>42256.56</v>
      </c>
    </row>
    <row r="110" ht="19.35" customHeight="1">
      <c r="A110" s="127" t="n"/>
      <c r="B110" s="132" t="n"/>
      <c r="C110" s="133" t="inlineStr">
        <is>
          <t>Справочно</t>
        </is>
      </c>
      <c r="L110" s="130" t="n"/>
      <c r="M110" s="131" t="n"/>
      <c r="N110" s="130" t="n"/>
    </row>
    <row r="111" ht="19.35" customHeight="1">
      <c r="A111" s="127" t="n"/>
      <c r="B111" s="128" t="n"/>
      <c r="C111" s="133" t="inlineStr">
        <is>
          <t>затраты труда рабочих</t>
        </is>
      </c>
      <c r="I111" s="137" t="n">
        <v>172.59168</v>
      </c>
      <c r="J111" s="138" t="n"/>
      <c r="K111" s="138" t="n"/>
      <c r="L111" s="131" t="n"/>
      <c r="M111" s="131" t="n"/>
      <c r="N111" s="131" t="n"/>
    </row>
    <row r="112" ht="19.35" customHeight="1">
      <c r="A112" s="127" t="n"/>
      <c r="B112" s="128" t="n"/>
      <c r="C112" s="133" t="inlineStr">
        <is>
          <t>затраты труда машинистов</t>
        </is>
      </c>
      <c r="I112" s="137" t="n">
        <v>0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46" t="n"/>
      <c r="C113" s="146" t="n"/>
      <c r="D113" s="124" t="n"/>
      <c r="E113" s="12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7" t="inlineStr">
        <is>
          <t>Составил: ______________________________________/  Григорова И. А. /</t>
        </is>
      </c>
    </row>
    <row r="115" ht="19.35" customHeight="1">
      <c r="A115" s="147" t="n"/>
      <c r="B115" s="147" t="n"/>
      <c r="C115" s="148" t="inlineStr">
        <is>
          <t>должность, подпись (инициалы, фамилия)</t>
        </is>
      </c>
      <c r="G115" s="149" t="n"/>
      <c r="H115" s="149" t="n"/>
      <c r="I115" s="149" t="n"/>
      <c r="J115" s="147" t="n"/>
      <c r="K115" s="147" t="n"/>
      <c r="L115" s="147" t="n"/>
      <c r="M115" s="147" t="n"/>
      <c r="N115" s="147" t="n"/>
    </row>
    <row r="116" ht="19.35" customHeight="1">
      <c r="A116" s="147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8" t="inlineStr">
        <is>
          <t>должность, подпись (инициалы, фамилия)</t>
        </is>
      </c>
      <c r="G117" s="149" t="n"/>
      <c r="H117" s="149" t="n"/>
      <c r="I117" s="149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02-32-07</t>
        </is>
      </c>
    </row>
    <row r="25" ht="19.35" customHeight="1">
      <c r="A25" s="55" t="inlineStr">
        <is>
          <t>32 ВЛ 500 кВ Зейская ГЭС - Амурская №1. Тыгдинское уч. л-во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572.8</v>
      </c>
      <c r="M31" s="64" t="n">
        <v>8.039999999999999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1658.82</v>
      </c>
      <c r="E32" s="71" t="inlineStr">
        <is>
          <t>(</t>
        </is>
      </c>
      <c r="F32" s="70" t="n">
        <v>29.77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953.91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119.03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1658.82</v>
      </c>
      <c r="E34" s="71" t="inlineStr">
        <is>
          <t>(</t>
        </is>
      </c>
      <c r="F34" s="77" t="n">
        <v>29.77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129</v>
      </c>
      <c r="H44" s="94" t="n">
        <v>1</v>
      </c>
      <c r="I44" s="94" t="n">
        <v>129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5849.89</v>
      </c>
      <c r="M45" s="101" t="n">
        <v>71.26000000000001</v>
      </c>
      <c r="N45" s="103" t="n">
        <v>416863.16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685.764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5849.89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5849.89</v>
      </c>
      <c r="M48" s="100" t="n"/>
      <c r="N48" s="103" t="n">
        <v>416863.16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5206.4</v>
      </c>
      <c r="M49" s="100" t="n"/>
      <c r="N49" s="113" t="n">
        <v>371008.21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2398.45</v>
      </c>
      <c r="M50" s="100" t="n"/>
      <c r="N50" s="103" t="n">
        <v>170913.9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13454.74</v>
      </c>
      <c r="M51" s="114" t="n"/>
      <c r="N51" s="93" t="n"/>
    </row>
    <row r="52" ht="19.35" customHeight="1">
      <c r="A52" s="89" t="inlineStr">
        <is>
          <t>Пролет 381-508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2.86</v>
      </c>
      <c r="H53" s="94" t="n">
        <v>1</v>
      </c>
      <c r="I53" s="116" t="n">
        <v>2.86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168.07</v>
      </c>
      <c r="M54" s="101" t="n">
        <v>71.26000000000001</v>
      </c>
      <c r="N54" s="103" t="n">
        <v>11976.67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17.88072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168.07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168.07</v>
      </c>
      <c r="M57" s="100" t="n"/>
      <c r="N57" s="103" t="n">
        <v>11976.67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149.58</v>
      </c>
      <c r="M58" s="100" t="n"/>
      <c r="N58" s="113" t="n">
        <v>10659.24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68.91</v>
      </c>
      <c r="M59" s="100" t="n"/>
      <c r="N59" s="103" t="n">
        <v>4910.43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386.56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1.8</v>
      </c>
      <c r="H61" s="94" t="n">
        <v>1</v>
      </c>
      <c r="I61" s="278" t="n">
        <v>1.8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205.07</v>
      </c>
      <c r="M62" s="101" t="n">
        <v>71.26000000000001</v>
      </c>
      <c r="N62" s="103" t="n">
        <v>14613.29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9" t="n">
        <v>21.816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205.07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205.07</v>
      </c>
      <c r="M65" s="100" t="n"/>
      <c r="N65" s="103" t="n">
        <v>14613.29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182.51</v>
      </c>
      <c r="M66" s="100" t="n"/>
      <c r="N66" s="113" t="n">
        <v>13005.83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84.08</v>
      </c>
      <c r="M67" s="100" t="n"/>
      <c r="N67" s="103" t="n">
        <v>5991.45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471.66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0.66</v>
      </c>
      <c r="H69" s="94" t="n">
        <v>1</v>
      </c>
      <c r="I69" s="116" t="n">
        <v>0.66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99.76000000000001</v>
      </c>
      <c r="M70" s="101" t="n">
        <v>71.26000000000001</v>
      </c>
      <c r="N70" s="103" t="n">
        <v>7108.9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10.6128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99.76000000000001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99.76000000000001</v>
      </c>
      <c r="M73" s="100" t="n"/>
      <c r="N73" s="103" t="n">
        <v>7108.9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88.79000000000001</v>
      </c>
      <c r="M74" s="100" t="n"/>
      <c r="N74" s="113" t="n">
        <v>6326.92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40.9</v>
      </c>
      <c r="M75" s="100" t="n"/>
      <c r="N75" s="103" t="n">
        <v>2914.65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229.45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0.24</v>
      </c>
      <c r="H77" s="94" t="n">
        <v>1</v>
      </c>
      <c r="I77" s="116" t="n">
        <v>0.24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17.06</v>
      </c>
      <c r="M78" s="101" t="n">
        <v>71.26000000000001</v>
      </c>
      <c r="N78" s="103" t="n">
        <v>1215.7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1.8144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17.06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17.06</v>
      </c>
      <c r="M81" s="100" t="n"/>
      <c r="N81" s="103" t="n">
        <v>1215.7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15.18</v>
      </c>
      <c r="M82" s="100" t="n"/>
      <c r="N82" s="113" t="n">
        <v>1081.97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6.99</v>
      </c>
      <c r="M83" s="100" t="n"/>
      <c r="N83" s="101" t="n">
        <v>498.44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39.23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0.38</v>
      </c>
      <c r="H85" s="94" t="n">
        <v>1</v>
      </c>
      <c r="I85" s="116" t="n">
        <v>0.38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52.72</v>
      </c>
      <c r="M86" s="101" t="n">
        <v>71.26000000000001</v>
      </c>
      <c r="N86" s="103" t="n">
        <v>3756.83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5.6088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52.72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52.72</v>
      </c>
      <c r="M89" s="100" t="n"/>
      <c r="N89" s="103" t="n">
        <v>3756.83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46.92</v>
      </c>
      <c r="M90" s="100" t="n"/>
      <c r="N90" s="113" t="n">
        <v>3343.58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21.62</v>
      </c>
      <c r="M91" s="100" t="n"/>
      <c r="N91" s="103" t="n">
        <v>1540.3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121.26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0.14</v>
      </c>
      <c r="H93" s="94" t="n">
        <v>1</v>
      </c>
      <c r="I93" s="116" t="n">
        <v>0.14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25.9</v>
      </c>
      <c r="M94" s="101" t="n">
        <v>71.26000000000001</v>
      </c>
      <c r="N94" s="103" t="n">
        <v>1845.63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2.7552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25.9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25.9</v>
      </c>
      <c r="M97" s="100" t="n"/>
      <c r="N97" s="103" t="n">
        <v>1845.63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23.05</v>
      </c>
      <c r="M98" s="100" t="n"/>
      <c r="N98" s="113" t="n">
        <v>1642.61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10.62</v>
      </c>
      <c r="M99" s="100" t="n"/>
      <c r="N99" s="101" t="n">
        <v>756.71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59.57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3.1</v>
      </c>
      <c r="H101" s="94" t="n">
        <v>1</v>
      </c>
      <c r="I101" s="278" t="n">
        <v>3.1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429.44</v>
      </c>
      <c r="M102" s="101" t="n">
        <v>71.26000000000001</v>
      </c>
      <c r="N102" s="103" t="n">
        <v>30601.89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2438.2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426.39</v>
      </c>
      <c r="M104" s="101" t="n">
        <v>71.26000000000001</v>
      </c>
      <c r="N104" s="103" t="n">
        <v>30384.55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9" t="n">
        <v>55.056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7" t="n">
        <v>31.5828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2867.64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855.83</v>
      </c>
      <c r="M108" s="100" t="n"/>
      <c r="N108" s="103" t="n">
        <v>60986.44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761.6900000000001</v>
      </c>
      <c r="M109" s="100" t="n"/>
      <c r="N109" s="113" t="n">
        <v>54277.93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350.89</v>
      </c>
      <c r="M110" s="100" t="n"/>
      <c r="N110" s="103" t="n">
        <v>25004.44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3980.22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3.1</v>
      </c>
      <c r="H112" s="94" t="n">
        <v>1</v>
      </c>
      <c r="I112" s="278" t="n">
        <v>3.1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107.66</v>
      </c>
      <c r="M113" s="101" t="n">
        <v>71.26000000000001</v>
      </c>
      <c r="N113" s="103" t="n">
        <v>7671.85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608.8200000000001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106.47</v>
      </c>
      <c r="M115" s="101" t="n">
        <v>71.26000000000001</v>
      </c>
      <c r="N115" s="103" t="n">
        <v>7587.05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7" t="n">
        <v>13.8012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7" t="n">
        <v>7.8864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716.48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214.13</v>
      </c>
      <c r="M119" s="100" t="n"/>
      <c r="N119" s="103" t="n">
        <v>15258.9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190.58</v>
      </c>
      <c r="M120" s="100" t="n"/>
      <c r="N120" s="113" t="n">
        <v>13580.42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87.79000000000001</v>
      </c>
      <c r="M121" s="100" t="n"/>
      <c r="N121" s="103" t="n">
        <v>6256.15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994.85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2.18</v>
      </c>
      <c r="H123" s="94" t="n">
        <v>1</v>
      </c>
      <c r="I123" s="116" t="n">
        <v>2.18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526.4400000000001</v>
      </c>
      <c r="M124" s="101" t="n">
        <v>71.26000000000001</v>
      </c>
      <c r="N124" s="103" t="n">
        <v>37514.11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2988.94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522.6799999999999</v>
      </c>
      <c r="M126" s="101" t="n">
        <v>71.26000000000001</v>
      </c>
      <c r="N126" s="103" t="n">
        <v>37246.18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67.4928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38.7168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3515.38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3" t="n">
        <v>1049.12</v>
      </c>
      <c r="M130" s="100" t="n"/>
      <c r="N130" s="103" t="n">
        <v>74760.28999999999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933.72</v>
      </c>
      <c r="M131" s="100" t="n"/>
      <c r="N131" s="113" t="n">
        <v>66536.66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430.14</v>
      </c>
      <c r="M132" s="100" t="n"/>
      <c r="N132" s="103" t="n">
        <v>30651.72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4879.24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2.18</v>
      </c>
      <c r="H134" s="94" t="n">
        <v>1</v>
      </c>
      <c r="I134" s="116" t="n">
        <v>2.18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152.62</v>
      </c>
      <c r="M135" s="101" t="n">
        <v>71.26000000000001</v>
      </c>
      <c r="N135" s="103" t="n">
        <v>10875.7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864.38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151.15</v>
      </c>
      <c r="M137" s="101" t="n">
        <v>71.26000000000001</v>
      </c>
      <c r="N137" s="103" t="n">
        <v>10770.95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19.56768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11.19648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1017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303.77</v>
      </c>
      <c r="M141" s="100" t="n"/>
      <c r="N141" s="103" t="n">
        <v>21646.65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270.36</v>
      </c>
      <c r="M142" s="100" t="n"/>
      <c r="N142" s="113" t="n">
        <v>19265.52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124.55</v>
      </c>
      <c r="M143" s="100" t="n"/>
      <c r="N143" s="103" t="n">
        <v>8875.129999999999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5" t="n">
        <v>1411.91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0.8</v>
      </c>
      <c r="H145" s="94" t="n">
        <v>1</v>
      </c>
      <c r="I145" s="278" t="n">
        <v>0.8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313.75</v>
      </c>
      <c r="M146" s="101" t="n">
        <v>71.26000000000001</v>
      </c>
      <c r="N146" s="103" t="n">
        <v>22357.83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1778.69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311.04</v>
      </c>
      <c r="M148" s="101" t="n">
        <v>71.26000000000001</v>
      </c>
      <c r="N148" s="103" t="n">
        <v>22164.71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9" t="n">
        <v>40.224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101" t="n">
        <v>23.04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2092.44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624.79</v>
      </c>
      <c r="M152" s="100" t="n"/>
      <c r="N152" s="103" t="n">
        <v>44522.54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556.0599999999999</v>
      </c>
      <c r="M153" s="100" t="n"/>
      <c r="N153" s="113" t="n">
        <v>39625.06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256.16</v>
      </c>
      <c r="M154" s="100" t="n"/>
      <c r="N154" s="103" t="n">
        <v>18254.24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2904.66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0.8</v>
      </c>
      <c r="H156" s="94" t="n">
        <v>1</v>
      </c>
      <c r="I156" s="278" t="n">
        <v>0.8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89.86</v>
      </c>
      <c r="M157" s="101" t="n">
        <v>71.26000000000001</v>
      </c>
      <c r="N157" s="103" t="n">
        <v>6403.42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509.89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89.16</v>
      </c>
      <c r="M159" s="101" t="n">
        <v>71.26000000000001</v>
      </c>
      <c r="N159" s="103" t="n">
        <v>6353.54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101" t="n">
        <v>11.52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7" t="n">
        <v>6.6048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599.75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179.02</v>
      </c>
      <c r="M163" s="100" t="n"/>
      <c r="N163" s="103" t="n">
        <v>12756.96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159.33</v>
      </c>
      <c r="M164" s="100" t="n"/>
      <c r="N164" s="113" t="n">
        <v>11353.69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73.40000000000001</v>
      </c>
      <c r="M165" s="100" t="n"/>
      <c r="N165" s="103" t="n">
        <v>5230.35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6" t="n">
        <v>832.48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29765.83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17227.16</v>
      </c>
      <c r="M168" s="131" t="n"/>
      <c r="N168" s="130" t="n">
        <v>765312.85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8038.24</v>
      </c>
      <c r="M170" s="131" t="n"/>
      <c r="N170" s="130" t="n">
        <v>572804.98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9188.92</v>
      </c>
      <c r="M171" s="131" t="n"/>
      <c r="N171" s="130" t="n">
        <v>192507.87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9188.92</v>
      </c>
      <c r="M173" s="131" t="n"/>
      <c r="N173" s="130" t="n">
        <v>192507.87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1606.89</v>
      </c>
      <c r="M175" s="131" t="n"/>
      <c r="N175" s="130" t="n">
        <v>114506.98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9645.129999999999</v>
      </c>
      <c r="M176" s="131" t="n"/>
      <c r="N176" s="130" t="n">
        <v>687311.96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8584.17</v>
      </c>
      <c r="M177" s="131" t="n"/>
      <c r="N177" s="130" t="n">
        <v>611707.64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3954.5</v>
      </c>
      <c r="M178" s="131" t="n"/>
      <c r="N178" s="130" t="n">
        <v>281797.91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29765.83</v>
      </c>
      <c r="M179" s="136" t="n"/>
      <c r="N179" s="125" t="n">
        <v>1658818.4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953.9136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119.02728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29765.83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29765.83</v>
      </c>
      <c r="M185" s="131" t="n"/>
      <c r="N185" s="130" t="n">
        <v>1658818.4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17227.16</v>
      </c>
      <c r="M187" s="131" t="n"/>
      <c r="N187" s="130" t="n">
        <v>765312.85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8038.24</v>
      </c>
      <c r="M189" s="131" t="n"/>
      <c r="N189" s="130" t="n">
        <v>572804.98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9188.92</v>
      </c>
      <c r="M190" s="131" t="n"/>
      <c r="N190" s="130" t="n">
        <v>192507.87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9188.92</v>
      </c>
      <c r="M191" s="131" t="n"/>
      <c r="N191" s="130" t="n">
        <v>192507.87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1606.89</v>
      </c>
      <c r="M192" s="131" t="n"/>
      <c r="N192" s="130" t="n">
        <v>114506.98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9645.129999999999</v>
      </c>
      <c r="M193" s="131" t="n"/>
      <c r="N193" s="130" t="n">
        <v>687311.96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8584.17</v>
      </c>
      <c r="M194" s="131" t="n"/>
      <c r="N194" s="130" t="n">
        <v>611707.64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3954.5</v>
      </c>
      <c r="M195" s="131" t="n"/>
      <c r="N195" s="130" t="n">
        <v>281797.91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29765.83</v>
      </c>
      <c r="M196" s="126" t="n"/>
      <c r="N196" s="125" t="n">
        <v>1658818.4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17227.16</v>
      </c>
      <c r="M197" s="131" t="n"/>
      <c r="N197" s="130" t="n">
        <v>765312.85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8038.24</v>
      </c>
      <c r="M199" s="131" t="n"/>
      <c r="N199" s="130" t="n">
        <v>572804.98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9188.92</v>
      </c>
      <c r="M200" s="131" t="n"/>
      <c r="N200" s="130" t="n">
        <v>192507.87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9188.92</v>
      </c>
      <c r="M201" s="131" t="n"/>
      <c r="N201" s="130" t="n">
        <v>192507.87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1606.89</v>
      </c>
      <c r="M202" s="131" t="n"/>
      <c r="N202" s="130" t="n">
        <v>114506.98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9645.129999999999</v>
      </c>
      <c r="M203" s="131" t="n"/>
      <c r="N203" s="130" t="n">
        <v>687311.96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8584.17</v>
      </c>
      <c r="M204" s="131" t="n"/>
      <c r="N204" s="130" t="n">
        <v>611707.64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3954.5</v>
      </c>
      <c r="M205" s="131" t="n"/>
      <c r="N205" s="130" t="n">
        <v>281797.91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953.9136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119.02728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02-32-08</t>
        </is>
      </c>
    </row>
    <row r="25" ht="19.35" customHeight="1">
      <c r="A25" s="55" t="inlineStr">
        <is>
          <t>32 ВЛ 500 кВ Зейская ГЭС - Амурская №1. Тыгдинское уч. л-во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97.05</v>
      </c>
      <c r="M31" s="64" t="n">
        <v>1.36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223.2</v>
      </c>
      <c r="E32" s="71" t="inlineStr">
        <is>
          <t>(</t>
        </is>
      </c>
      <c r="F32" s="70" t="n">
        <v>3.13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162.51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223.2</v>
      </c>
      <c r="E34" s="71" t="inlineStr">
        <is>
          <t>(</t>
        </is>
      </c>
      <c r="F34" s="77" t="n">
        <v>3.13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381-508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2.86</v>
      </c>
      <c r="H44" s="94" t="n">
        <v>1</v>
      </c>
      <c r="I44" s="116" t="n">
        <v>2.86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308.3</v>
      </c>
      <c r="M46" s="101" t="n">
        <v>71.26000000000001</v>
      </c>
      <c r="N46" s="103" t="n">
        <v>21969.46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36.79104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308.3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308.3</v>
      </c>
      <c r="M49" s="100" t="n"/>
      <c r="N49" s="103" t="n">
        <v>21969.46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274.39</v>
      </c>
      <c r="M50" s="100" t="n"/>
      <c r="N50" s="113" t="n">
        <v>19552.82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126.4</v>
      </c>
      <c r="M51" s="100" t="n"/>
      <c r="N51" s="103" t="n">
        <v>9007.48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709.09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1.8</v>
      </c>
      <c r="H53" s="94" t="n">
        <v>1</v>
      </c>
      <c r="I53" s="278" t="n">
        <v>1.8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558.96</v>
      </c>
      <c r="M55" s="101" t="n">
        <v>71.26000000000001</v>
      </c>
      <c r="N55" s="103" t="n">
        <v>39831.49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7" t="n">
        <v>66.7008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558.96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558.96</v>
      </c>
      <c r="M58" s="100" t="n"/>
      <c r="N58" s="103" t="n">
        <v>39831.49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497.47</v>
      </c>
      <c r="M59" s="100" t="n"/>
      <c r="N59" s="113" t="n">
        <v>35450.03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229.17</v>
      </c>
      <c r="M60" s="100" t="n"/>
      <c r="N60" s="103" t="n">
        <v>16330.91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1285.6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0.66</v>
      </c>
      <c r="H62" s="94" t="n">
        <v>1</v>
      </c>
      <c r="I62" s="116" t="n">
        <v>0.66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257.51</v>
      </c>
      <c r="M64" s="101" t="n">
        <v>71.26000000000001</v>
      </c>
      <c r="N64" s="103" t="n">
        <v>18350.16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30.7296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257.51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257.51</v>
      </c>
      <c r="M67" s="100" t="n"/>
      <c r="N67" s="103" t="n">
        <v>18350.16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229.18</v>
      </c>
      <c r="M68" s="100" t="n"/>
      <c r="N68" s="113" t="n">
        <v>16331.64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105.58</v>
      </c>
      <c r="M69" s="100" t="n"/>
      <c r="N69" s="103" t="n">
        <v>7523.57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592.27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0.24</v>
      </c>
      <c r="H71" s="94" t="n">
        <v>1</v>
      </c>
      <c r="I71" s="116" t="n">
        <v>0.24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30.31</v>
      </c>
      <c r="M73" s="101" t="n">
        <v>71.26000000000001</v>
      </c>
      <c r="N73" s="103" t="n">
        <v>2159.89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3.61728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30.31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30.31</v>
      </c>
      <c r="M76" s="100" t="n"/>
      <c r="N76" s="103" t="n">
        <v>2159.89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26.98</v>
      </c>
      <c r="M77" s="100" t="n"/>
      <c r="N77" s="113" t="n">
        <v>1922.3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12.43</v>
      </c>
      <c r="M78" s="100" t="n"/>
      <c r="N78" s="101" t="n">
        <v>885.55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69.72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0.38</v>
      </c>
      <c r="H80" s="94" t="n">
        <v>1</v>
      </c>
      <c r="I80" s="116" t="n">
        <v>0.38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140.32</v>
      </c>
      <c r="M82" s="101" t="n">
        <v>71.26000000000001</v>
      </c>
      <c r="N82" s="103" t="n">
        <v>9999.200000000001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16.74432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140.32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140.32</v>
      </c>
      <c r="M85" s="100" t="n"/>
      <c r="N85" s="103" t="n">
        <v>9999.200000000001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124.88</v>
      </c>
      <c r="M86" s="100" t="n"/>
      <c r="N86" s="113" t="n">
        <v>8899.290000000001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57.53</v>
      </c>
      <c r="M87" s="100" t="n"/>
      <c r="N87" s="103" t="n">
        <v>4099.67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322.73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0.14</v>
      </c>
      <c r="H89" s="94" t="n">
        <v>1</v>
      </c>
      <c r="I89" s="116" t="n">
        <v>0.14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66.45</v>
      </c>
      <c r="M91" s="101" t="n">
        <v>71.26000000000001</v>
      </c>
      <c r="N91" s="103" t="n">
        <v>4735.23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7.9296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66.45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66.45</v>
      </c>
      <c r="M94" s="100" t="n"/>
      <c r="N94" s="103" t="n">
        <v>4735.23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59.14</v>
      </c>
      <c r="M95" s="100" t="n"/>
      <c r="N95" s="113" t="n">
        <v>4214.35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27.24</v>
      </c>
      <c r="M96" s="100" t="n"/>
      <c r="N96" s="103" t="n">
        <v>1941.44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152.83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3132.24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1361.85</v>
      </c>
      <c r="M99" s="131" t="n"/>
      <c r="N99" s="130" t="n">
        <v>97045.42999999999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1361.85</v>
      </c>
      <c r="M101" s="131" t="n"/>
      <c r="N101" s="130" t="n">
        <v>97045.42999999999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1361.85</v>
      </c>
      <c r="M107" s="131" t="n"/>
      <c r="N107" s="130" t="n">
        <v>97045.42999999999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1212.04</v>
      </c>
      <c r="M108" s="131" t="n"/>
      <c r="N108" s="130" t="n">
        <v>86370.42999999999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558.35</v>
      </c>
      <c r="M109" s="131" t="n"/>
      <c r="N109" s="130" t="n">
        <v>39788.62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3132.24</v>
      </c>
      <c r="M110" s="136" t="n"/>
      <c r="N110" s="125" t="n">
        <v>223204.48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162.51264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3132.24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3132.24</v>
      </c>
      <c r="M116" s="131" t="n"/>
      <c r="N116" s="130" t="n">
        <v>223204.48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1361.85</v>
      </c>
      <c r="M118" s="131" t="n"/>
      <c r="N118" s="130" t="n">
        <v>97045.42999999999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1361.85</v>
      </c>
      <c r="M120" s="131" t="n"/>
      <c r="N120" s="130" t="n">
        <v>97045.42999999999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1361.85</v>
      </c>
      <c r="M124" s="131" t="n"/>
      <c r="N124" s="130" t="n">
        <v>97045.42999999999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1212.04</v>
      </c>
      <c r="M125" s="131" t="n"/>
      <c r="N125" s="130" t="n">
        <v>86370.42999999999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558.35</v>
      </c>
      <c r="M126" s="131" t="n"/>
      <c r="N126" s="130" t="n">
        <v>39788.62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3132.24</v>
      </c>
      <c r="M127" s="126" t="n"/>
      <c r="N127" s="125" t="n">
        <v>223204.48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1361.85</v>
      </c>
      <c r="M128" s="131" t="n"/>
      <c r="N128" s="130" t="n">
        <v>97045.42999999999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1361.85</v>
      </c>
      <c r="M130" s="131" t="n"/>
      <c r="N130" s="130" t="n">
        <v>97045.42999999999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1361.85</v>
      </c>
      <c r="M134" s="131" t="n"/>
      <c r="N134" s="130" t="n">
        <v>97045.42999999999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1212.04</v>
      </c>
      <c r="M135" s="131" t="n"/>
      <c r="N135" s="130" t="n">
        <v>86370.42999999999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558.35</v>
      </c>
      <c r="M136" s="131" t="n"/>
      <c r="N136" s="130" t="n">
        <v>39788.62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162.51264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02-32-09</t>
        </is>
      </c>
    </row>
    <row r="25" ht="19.35" customHeight="1">
      <c r="A25" s="55" t="inlineStr">
        <is>
          <t>32 ВЛ 500 кВ Зейская ГЭС - Амурская №1.  Магдагачинский р-он Тыгдинский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1150.37</v>
      </c>
      <c r="M31" s="64" t="n">
        <v>16.14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3263.66</v>
      </c>
      <c r="E32" s="71" t="inlineStr">
        <is>
          <t>(</t>
        </is>
      </c>
      <c r="F32" s="70" t="n">
        <v>57.54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1913.13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215.42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3263.66</v>
      </c>
      <c r="E34" s="71" t="inlineStr">
        <is>
          <t>(</t>
        </is>
      </c>
      <c r="F34" s="77" t="n">
        <v>57.54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268</v>
      </c>
      <c r="H44" s="94" t="n">
        <v>1</v>
      </c>
      <c r="I44" s="94" t="n">
        <v>268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12153.26</v>
      </c>
      <c r="M45" s="101" t="n">
        <v>71.26000000000001</v>
      </c>
      <c r="N45" s="103" t="n">
        <v>866041.3100000001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1424.688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12153.26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12153.26</v>
      </c>
      <c r="M48" s="100" t="n"/>
      <c r="N48" s="103" t="n">
        <v>866041.3100000001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10816.4</v>
      </c>
      <c r="M49" s="100" t="n"/>
      <c r="N49" s="113" t="n">
        <v>770776.77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4982.84</v>
      </c>
      <c r="M50" s="100" t="n"/>
      <c r="N50" s="103" t="n">
        <v>355076.94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27952.5</v>
      </c>
      <c r="M51" s="114" t="n"/>
      <c r="N51" s="93" t="n"/>
    </row>
    <row r="52" ht="19.35" customHeight="1">
      <c r="A52" s="89" t="inlineStr">
        <is>
          <t>Пролет 408-418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5.19</v>
      </c>
      <c r="H53" s="94" t="n">
        <v>1</v>
      </c>
      <c r="I53" s="116" t="n">
        <v>5.19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304.99</v>
      </c>
      <c r="M54" s="101" t="n">
        <v>71.26000000000001</v>
      </c>
      <c r="N54" s="103" t="n">
        <v>21733.59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32.44788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304.99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304.99</v>
      </c>
      <c r="M57" s="100" t="n"/>
      <c r="N57" s="103" t="n">
        <v>21733.59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271.44</v>
      </c>
      <c r="M58" s="100" t="n"/>
      <c r="N58" s="113" t="n">
        <v>19342.9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125.05</v>
      </c>
      <c r="M59" s="100" t="n"/>
      <c r="N59" s="103" t="n">
        <v>8910.77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701.48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2.1</v>
      </c>
      <c r="H61" s="94" t="n">
        <v>1</v>
      </c>
      <c r="I61" s="278" t="n">
        <v>2.1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239.25</v>
      </c>
      <c r="M62" s="101" t="n">
        <v>71.26000000000001</v>
      </c>
      <c r="N62" s="103" t="n">
        <v>17048.96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9" t="n">
        <v>25.452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239.25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239.25</v>
      </c>
      <c r="M65" s="100" t="n"/>
      <c r="N65" s="103" t="n">
        <v>17048.96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212.93</v>
      </c>
      <c r="M66" s="100" t="n"/>
      <c r="N66" s="113" t="n">
        <v>15173.57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98.09</v>
      </c>
      <c r="M67" s="100" t="n"/>
      <c r="N67" s="103" t="n">
        <v>6990.07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550.27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0.91</v>
      </c>
      <c r="H69" s="94" t="n">
        <v>1</v>
      </c>
      <c r="I69" s="116" t="n">
        <v>0.91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137.55</v>
      </c>
      <c r="M70" s="101" t="n">
        <v>71.26000000000001</v>
      </c>
      <c r="N70" s="103" t="n">
        <v>9801.809999999999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14.6328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137.55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137.55</v>
      </c>
      <c r="M73" s="100" t="n"/>
      <c r="N73" s="103" t="n">
        <v>9801.809999999999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122.42</v>
      </c>
      <c r="M74" s="100" t="n"/>
      <c r="N74" s="113" t="n">
        <v>8723.610000000001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56.4</v>
      </c>
      <c r="M75" s="100" t="n"/>
      <c r="N75" s="103" t="n">
        <v>4018.74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316.37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2.17</v>
      </c>
      <c r="H77" s="94" t="n">
        <v>1</v>
      </c>
      <c r="I77" s="116" t="n">
        <v>2.17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154.21</v>
      </c>
      <c r="M78" s="101" t="n">
        <v>71.26000000000001</v>
      </c>
      <c r="N78" s="103" t="n">
        <v>10989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16.4052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154.21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154.21</v>
      </c>
      <c r="M81" s="100" t="n"/>
      <c r="N81" s="103" t="n">
        <v>10989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137.25</v>
      </c>
      <c r="M82" s="100" t="n"/>
      <c r="N82" s="113" t="n">
        <v>9780.209999999999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63.23</v>
      </c>
      <c r="M83" s="100" t="n"/>
      <c r="N83" s="103" t="n">
        <v>4505.49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354.69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0.95</v>
      </c>
      <c r="H85" s="94" t="n">
        <v>1</v>
      </c>
      <c r="I85" s="116" t="n">
        <v>0.95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131.81</v>
      </c>
      <c r="M86" s="101" t="n">
        <v>71.26000000000001</v>
      </c>
      <c r="N86" s="103" t="n">
        <v>9392.780000000001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9" t="n">
        <v>14.022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131.81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131.81</v>
      </c>
      <c r="M89" s="100" t="n"/>
      <c r="N89" s="103" t="n">
        <v>9392.780000000001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117.31</v>
      </c>
      <c r="M90" s="100" t="n"/>
      <c r="N90" s="113" t="n">
        <v>8359.57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54.04</v>
      </c>
      <c r="M91" s="100" t="n"/>
      <c r="N91" s="103" t="n">
        <v>3851.04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303.16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0.49</v>
      </c>
      <c r="H93" s="94" t="n">
        <v>1</v>
      </c>
      <c r="I93" s="116" t="n">
        <v>0.49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90.65000000000001</v>
      </c>
      <c r="M94" s="101" t="n">
        <v>71.26000000000001</v>
      </c>
      <c r="N94" s="103" t="n">
        <v>6459.72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9.6432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90.65000000000001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90.65000000000001</v>
      </c>
      <c r="M97" s="100" t="n"/>
      <c r="N97" s="103" t="n">
        <v>6459.72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80.68000000000001</v>
      </c>
      <c r="M98" s="100" t="n"/>
      <c r="N98" s="113" t="n">
        <v>5749.15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37.17</v>
      </c>
      <c r="M99" s="100" t="n"/>
      <c r="N99" s="103" t="n">
        <v>2648.49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208.5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7.36</v>
      </c>
      <c r="H101" s="94" t="n">
        <v>1</v>
      </c>
      <c r="I101" s="116" t="n">
        <v>7.36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3" t="n">
        <v>1019.57</v>
      </c>
      <c r="M102" s="101" t="n">
        <v>71.26000000000001</v>
      </c>
      <c r="N102" s="103" t="n">
        <v>72654.56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5788.76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3" t="n">
        <v>1012.32</v>
      </c>
      <c r="M104" s="101" t="n">
        <v>71.26000000000001</v>
      </c>
      <c r="N104" s="103" t="n">
        <v>72137.92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130.7136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74.98368000000001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6808.33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3" t="n">
        <v>2031.89</v>
      </c>
      <c r="M108" s="100" t="n"/>
      <c r="N108" s="103" t="n">
        <v>144792.48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1808.38</v>
      </c>
      <c r="M109" s="100" t="n"/>
      <c r="N109" s="113" t="n">
        <v>128865.31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833.0700000000001</v>
      </c>
      <c r="M110" s="100" t="n"/>
      <c r="N110" s="103" t="n">
        <v>59364.92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9449.780000000001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7.36</v>
      </c>
      <c r="H112" s="94" t="n">
        <v>1</v>
      </c>
      <c r="I112" s="116" t="n">
        <v>7.36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255.6</v>
      </c>
      <c r="M113" s="101" t="n">
        <v>71.26000000000001</v>
      </c>
      <c r="N113" s="103" t="n">
        <v>18214.06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3" t="n">
        <v>1445.45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252.77</v>
      </c>
      <c r="M115" s="101" t="n">
        <v>71.26000000000001</v>
      </c>
      <c r="N115" s="103" t="n">
        <v>18012.39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32.76672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18.72384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1701.05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508.37</v>
      </c>
      <c r="M119" s="100" t="n"/>
      <c r="N119" s="103" t="n">
        <v>36226.45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452.45</v>
      </c>
      <c r="M120" s="100" t="n"/>
      <c r="N120" s="113" t="n">
        <v>32241.54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208.43</v>
      </c>
      <c r="M121" s="100" t="n"/>
      <c r="N121" s="103" t="n">
        <v>14852.84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5" t="n">
        <v>2361.93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3.05</v>
      </c>
      <c r="H123" s="94" t="n">
        <v>1</v>
      </c>
      <c r="I123" s="116" t="n">
        <v>3.05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736.54</v>
      </c>
      <c r="M124" s="101" t="n">
        <v>71.26000000000001</v>
      </c>
      <c r="N124" s="103" t="n">
        <v>52485.84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4181.77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731.27</v>
      </c>
      <c r="M126" s="101" t="n">
        <v>71.26000000000001</v>
      </c>
      <c r="N126" s="103" t="n">
        <v>52110.3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9" t="n">
        <v>94.428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9" t="n">
        <v>54.168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4918.31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3" t="n">
        <v>1467.81</v>
      </c>
      <c r="M130" s="100" t="n"/>
      <c r="N130" s="103" t="n">
        <v>104596.14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1306.35</v>
      </c>
      <c r="M131" s="100" t="n"/>
      <c r="N131" s="113" t="n">
        <v>93090.56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601.8</v>
      </c>
      <c r="M132" s="100" t="n"/>
      <c r="N132" s="103" t="n">
        <v>42884.42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6826.46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3.05</v>
      </c>
      <c r="H134" s="94" t="n">
        <v>1</v>
      </c>
      <c r="I134" s="116" t="n">
        <v>3.05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213.52</v>
      </c>
      <c r="M135" s="101" t="n">
        <v>71.26000000000001</v>
      </c>
      <c r="N135" s="103" t="n">
        <v>15215.44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3" t="n">
        <v>1209.34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211.47</v>
      </c>
      <c r="M137" s="101" t="n">
        <v>71.26000000000001</v>
      </c>
      <c r="N137" s="103" t="n">
        <v>15069.35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7" t="n">
        <v>27.3768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7" t="n">
        <v>15.6648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1422.86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424.99</v>
      </c>
      <c r="M141" s="100" t="n"/>
      <c r="N141" s="103" t="n">
        <v>30284.79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378.24</v>
      </c>
      <c r="M142" s="100" t="n"/>
      <c r="N142" s="113" t="n">
        <v>26953.46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174.25</v>
      </c>
      <c r="M143" s="100" t="n"/>
      <c r="N143" s="103" t="n">
        <v>12416.76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5" t="n">
        <v>1975.35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1.4</v>
      </c>
      <c r="H145" s="94" t="n">
        <v>1</v>
      </c>
      <c r="I145" s="278" t="n">
        <v>1.4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549.0599999999999</v>
      </c>
      <c r="M146" s="101" t="n">
        <v>71.26000000000001</v>
      </c>
      <c r="N146" s="103" t="n">
        <v>39126.02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3112.7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544.3200000000001</v>
      </c>
      <c r="M148" s="101" t="n">
        <v>71.26000000000001</v>
      </c>
      <c r="N148" s="103" t="n">
        <v>38788.24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9" t="n">
        <v>70.392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101" t="n">
        <v>40.32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3661.76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3" t="n">
        <v>1093.38</v>
      </c>
      <c r="M152" s="100" t="n"/>
      <c r="N152" s="103" t="n">
        <v>77914.25999999999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973.11</v>
      </c>
      <c r="M153" s="100" t="n"/>
      <c r="N153" s="113" t="n">
        <v>69343.69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448.29</v>
      </c>
      <c r="M154" s="100" t="n"/>
      <c r="N154" s="103" t="n">
        <v>31944.85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5083.16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1.4</v>
      </c>
      <c r="H156" s="94" t="n">
        <v>1</v>
      </c>
      <c r="I156" s="278" t="n">
        <v>1.4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157.25</v>
      </c>
      <c r="M157" s="101" t="n">
        <v>71.26000000000001</v>
      </c>
      <c r="N157" s="103" t="n">
        <v>11205.64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892.3200000000001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156.04</v>
      </c>
      <c r="M159" s="101" t="n">
        <v>71.26000000000001</v>
      </c>
      <c r="N159" s="103" t="n">
        <v>11119.41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101" t="n">
        <v>20.16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7" t="n">
        <v>11.5584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3" t="n">
        <v>1049.57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313.29</v>
      </c>
      <c r="M163" s="100" t="n"/>
      <c r="N163" s="103" t="n">
        <v>22325.05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278.83</v>
      </c>
      <c r="M164" s="100" t="n"/>
      <c r="N164" s="113" t="n">
        <v>19869.29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128.45</v>
      </c>
      <c r="M165" s="100" t="n"/>
      <c r="N165" s="103" t="n">
        <v>9153.27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5" t="n">
        <v>1456.85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57540.5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32773.6</v>
      </c>
      <c r="M168" s="131" t="n"/>
      <c r="N168" s="130" t="n">
        <v>1498774.35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16143.26</v>
      </c>
      <c r="M170" s="131" t="n"/>
      <c r="N170" s="130" t="n">
        <v>1150368.73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16630.34</v>
      </c>
      <c r="M171" s="131" t="n"/>
      <c r="N171" s="130" t="n">
        <v>348405.62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16630.34</v>
      </c>
      <c r="M173" s="131" t="n"/>
      <c r="N173" s="130" t="n">
        <v>348405.62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2908.19</v>
      </c>
      <c r="M175" s="131" t="n"/>
      <c r="N175" s="130" t="n">
        <v>207237.61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19051.45</v>
      </c>
      <c r="M176" s="131" t="n"/>
      <c r="N176" s="130" t="n">
        <v>1357606.34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16955.79</v>
      </c>
      <c r="M177" s="131" t="n"/>
      <c r="N177" s="130" t="n">
        <v>1208269.63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7811.11</v>
      </c>
      <c r="M178" s="131" t="n"/>
      <c r="N178" s="130" t="n">
        <v>556618.6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57540.5</v>
      </c>
      <c r="M179" s="136" t="n"/>
      <c r="N179" s="125" t="n">
        <v>3263662.58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1913.1282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215.41872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57540.5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57540.5</v>
      </c>
      <c r="M185" s="131" t="n"/>
      <c r="N185" s="130" t="n">
        <v>3263662.58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32773.6</v>
      </c>
      <c r="M187" s="131" t="n"/>
      <c r="N187" s="130" t="n">
        <v>1498774.35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16143.26</v>
      </c>
      <c r="M189" s="131" t="n"/>
      <c r="N189" s="130" t="n">
        <v>1150368.73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16630.34</v>
      </c>
      <c r="M190" s="131" t="n"/>
      <c r="N190" s="130" t="n">
        <v>348405.62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16630.34</v>
      </c>
      <c r="M191" s="131" t="n"/>
      <c r="N191" s="130" t="n">
        <v>348405.62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2908.19</v>
      </c>
      <c r="M192" s="131" t="n"/>
      <c r="N192" s="130" t="n">
        <v>207237.61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19051.45</v>
      </c>
      <c r="M193" s="131" t="n"/>
      <c r="N193" s="130" t="n">
        <v>1357606.34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16955.79</v>
      </c>
      <c r="M194" s="131" t="n"/>
      <c r="N194" s="130" t="n">
        <v>1208269.63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7811.11</v>
      </c>
      <c r="M195" s="131" t="n"/>
      <c r="N195" s="130" t="n">
        <v>556618.6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57540.5</v>
      </c>
      <c r="M196" s="126" t="n"/>
      <c r="N196" s="125" t="n">
        <v>3263662.58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32773.6</v>
      </c>
      <c r="M197" s="131" t="n"/>
      <c r="N197" s="130" t="n">
        <v>1498774.35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16143.26</v>
      </c>
      <c r="M199" s="131" t="n"/>
      <c r="N199" s="130" t="n">
        <v>1150368.73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16630.34</v>
      </c>
      <c r="M200" s="131" t="n"/>
      <c r="N200" s="130" t="n">
        <v>348405.62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16630.34</v>
      </c>
      <c r="M201" s="131" t="n"/>
      <c r="N201" s="130" t="n">
        <v>348405.62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2908.19</v>
      </c>
      <c r="M202" s="131" t="n"/>
      <c r="N202" s="130" t="n">
        <v>207237.61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19051.45</v>
      </c>
      <c r="M203" s="131" t="n"/>
      <c r="N203" s="130" t="n">
        <v>1357606.34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16955.79</v>
      </c>
      <c r="M204" s="131" t="n"/>
      <c r="N204" s="130" t="n">
        <v>1208269.63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7811.11</v>
      </c>
      <c r="M205" s="131" t="n"/>
      <c r="N205" s="130" t="n">
        <v>556618.6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1913.1282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215.41872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02-32-10</t>
        </is>
      </c>
    </row>
    <row r="25" ht="19.35" customHeight="1">
      <c r="A25" s="55" t="inlineStr">
        <is>
          <t>32 ВЛ 500 кВ Зейская ГЭС - Амурская №1.  Магдагачинский р-он Тыгдинский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172.74</v>
      </c>
      <c r="M31" s="64" t="n">
        <v>2.42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397.31</v>
      </c>
      <c r="E32" s="71" t="inlineStr">
        <is>
          <t>(</t>
        </is>
      </c>
      <c r="F32" s="70" t="n">
        <v>5.58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289.27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397.31</v>
      </c>
      <c r="E34" s="71" t="inlineStr">
        <is>
          <t>(</t>
        </is>
      </c>
      <c r="F34" s="77" t="n">
        <v>5.58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408-418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5.19</v>
      </c>
      <c r="H44" s="94" t="n">
        <v>1</v>
      </c>
      <c r="I44" s="116" t="n">
        <v>5.19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559.47</v>
      </c>
      <c r="M46" s="101" t="n">
        <v>71.26000000000001</v>
      </c>
      <c r="N46" s="103" t="n">
        <v>39867.83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66.76416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559.47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559.47</v>
      </c>
      <c r="M49" s="100" t="n"/>
      <c r="N49" s="103" t="n">
        <v>39867.83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497.93</v>
      </c>
      <c r="M50" s="100" t="n"/>
      <c r="N50" s="113" t="n">
        <v>35482.37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229.38</v>
      </c>
      <c r="M51" s="100" t="n"/>
      <c r="N51" s="103" t="n">
        <v>16345.81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1286.78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2.1</v>
      </c>
      <c r="H53" s="94" t="n">
        <v>1</v>
      </c>
      <c r="I53" s="278" t="n">
        <v>2.1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652.12</v>
      </c>
      <c r="M55" s="101" t="n">
        <v>71.26000000000001</v>
      </c>
      <c r="N55" s="103" t="n">
        <v>46470.07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7" t="n">
        <v>77.8176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652.12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652.12</v>
      </c>
      <c r="M58" s="100" t="n"/>
      <c r="N58" s="103" t="n">
        <v>46470.07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580.39</v>
      </c>
      <c r="M59" s="100" t="n"/>
      <c r="N59" s="113" t="n">
        <v>41358.36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267.37</v>
      </c>
      <c r="M60" s="100" t="n"/>
      <c r="N60" s="103" t="n">
        <v>19052.73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1499.88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0.91</v>
      </c>
      <c r="H62" s="94" t="n">
        <v>1</v>
      </c>
      <c r="I62" s="116" t="n">
        <v>0.91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355.06</v>
      </c>
      <c r="M64" s="101" t="n">
        <v>71.26000000000001</v>
      </c>
      <c r="N64" s="103" t="n">
        <v>25301.58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42.3696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355.06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355.06</v>
      </c>
      <c r="M67" s="100" t="n"/>
      <c r="N67" s="103" t="n">
        <v>25301.58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316</v>
      </c>
      <c r="M68" s="100" t="n"/>
      <c r="N68" s="113" t="n">
        <v>22518.41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145.57</v>
      </c>
      <c r="M69" s="100" t="n"/>
      <c r="N69" s="103" t="n">
        <v>10373.65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816.63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2.17</v>
      </c>
      <c r="H71" s="94" t="n">
        <v>1</v>
      </c>
      <c r="I71" s="116" t="n">
        <v>2.17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274.09</v>
      </c>
      <c r="M73" s="101" t="n">
        <v>71.26000000000001</v>
      </c>
      <c r="N73" s="103" t="n">
        <v>19531.65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32.70624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274.09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274.09</v>
      </c>
      <c r="M76" s="100" t="n"/>
      <c r="N76" s="103" t="n">
        <v>19531.65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243.94</v>
      </c>
      <c r="M77" s="100" t="n"/>
      <c r="N77" s="113" t="n">
        <v>17383.17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112.38</v>
      </c>
      <c r="M78" s="100" t="n"/>
      <c r="N78" s="103" t="n">
        <v>8007.98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630.41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0.95</v>
      </c>
      <c r="H80" s="94" t="n">
        <v>1</v>
      </c>
      <c r="I80" s="116" t="n">
        <v>0.95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350.79</v>
      </c>
      <c r="M82" s="101" t="n">
        <v>71.26000000000001</v>
      </c>
      <c r="N82" s="103" t="n">
        <v>24997.3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7" t="n">
        <v>41.8608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350.79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350.79</v>
      </c>
      <c r="M85" s="100" t="n"/>
      <c r="N85" s="103" t="n">
        <v>24997.3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312.2</v>
      </c>
      <c r="M86" s="100" t="n"/>
      <c r="N86" s="113" t="n">
        <v>22247.6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143.82</v>
      </c>
      <c r="M87" s="100" t="n"/>
      <c r="N87" s="103" t="n">
        <v>10248.89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806.8099999999999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0.49</v>
      </c>
      <c r="H89" s="94" t="n">
        <v>1</v>
      </c>
      <c r="I89" s="116" t="n">
        <v>0.49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232.58</v>
      </c>
      <c r="M91" s="101" t="n">
        <v>71.26000000000001</v>
      </c>
      <c r="N91" s="103" t="n">
        <v>16573.65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27.7536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232.58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232.58</v>
      </c>
      <c r="M94" s="100" t="n"/>
      <c r="N94" s="103" t="n">
        <v>16573.65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207</v>
      </c>
      <c r="M95" s="100" t="n"/>
      <c r="N95" s="113" t="n">
        <v>14750.55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95.36</v>
      </c>
      <c r="M96" s="100" t="n"/>
      <c r="N96" s="103" t="n">
        <v>6795.2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534.9400000000001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5575.45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2424.11</v>
      </c>
      <c r="M99" s="131" t="n"/>
      <c r="N99" s="130" t="n">
        <v>172742.08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2424.11</v>
      </c>
      <c r="M101" s="131" t="n"/>
      <c r="N101" s="130" t="n">
        <v>172742.08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2424.11</v>
      </c>
      <c r="M107" s="131" t="n"/>
      <c r="N107" s="130" t="n">
        <v>172742.08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2157.46</v>
      </c>
      <c r="M108" s="131" t="n"/>
      <c r="N108" s="130" t="n">
        <v>153740.46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993.88</v>
      </c>
      <c r="M109" s="131" t="n"/>
      <c r="N109" s="130" t="n">
        <v>70824.25999999999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5575.45</v>
      </c>
      <c r="M110" s="136" t="n"/>
      <c r="N110" s="125" t="n">
        <v>397306.8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289.272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5575.45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5575.45</v>
      </c>
      <c r="M116" s="131" t="n"/>
      <c r="N116" s="130" t="n">
        <v>397306.8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2424.11</v>
      </c>
      <c r="M118" s="131" t="n"/>
      <c r="N118" s="130" t="n">
        <v>172742.08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2424.11</v>
      </c>
      <c r="M120" s="131" t="n"/>
      <c r="N120" s="130" t="n">
        <v>172742.08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2424.11</v>
      </c>
      <c r="M124" s="131" t="n"/>
      <c r="N124" s="130" t="n">
        <v>172742.08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2157.46</v>
      </c>
      <c r="M125" s="131" t="n"/>
      <c r="N125" s="130" t="n">
        <v>153740.46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993.88</v>
      </c>
      <c r="M126" s="131" t="n"/>
      <c r="N126" s="130" t="n">
        <v>70824.25999999999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5575.45</v>
      </c>
      <c r="M127" s="126" t="n"/>
      <c r="N127" s="125" t="n">
        <v>397306.8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2424.11</v>
      </c>
      <c r="M128" s="131" t="n"/>
      <c r="N128" s="130" t="n">
        <v>172742.08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2424.11</v>
      </c>
      <c r="M130" s="131" t="n"/>
      <c r="N130" s="130" t="n">
        <v>172742.08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2424.11</v>
      </c>
      <c r="M134" s="131" t="n"/>
      <c r="N134" s="130" t="n">
        <v>172742.08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2157.46</v>
      </c>
      <c r="M135" s="131" t="n"/>
      <c r="N135" s="130" t="n">
        <v>153740.46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993.88</v>
      </c>
      <c r="M136" s="131" t="n"/>
      <c r="N136" s="130" t="n">
        <v>70824.25999999999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289.272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02-32-11</t>
        </is>
      </c>
    </row>
    <row r="25" ht="19.35" customHeight="1">
      <c r="A25" s="55" t="inlineStr">
        <is>
          <t>32 ВЛ 500 кВ Зейская ГЭС - Амурская №1.  Магдагачинский р-он Чалганский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465.47</v>
      </c>
      <c r="M31" s="64" t="n">
        <v>6.53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1383.02</v>
      </c>
      <c r="E32" s="71" t="inlineStr">
        <is>
          <t>(</t>
        </is>
      </c>
      <c r="F32" s="70" t="n">
        <v>25.35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776.4299999999999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108.94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1383.02</v>
      </c>
      <c r="E34" s="71" t="inlineStr">
        <is>
          <t>(</t>
        </is>
      </c>
      <c r="F34" s="77" t="n">
        <v>25.35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100</v>
      </c>
      <c r="H44" s="94" t="n">
        <v>1</v>
      </c>
      <c r="I44" s="94" t="n">
        <v>100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4534.8</v>
      </c>
      <c r="M45" s="101" t="n">
        <v>71.26000000000001</v>
      </c>
      <c r="N45" s="103" t="n">
        <v>323149.85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6" t="n">
        <v>531.6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4534.8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4534.8</v>
      </c>
      <c r="M48" s="100" t="n"/>
      <c r="N48" s="103" t="n">
        <v>323149.85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4035.97</v>
      </c>
      <c r="M49" s="100" t="n"/>
      <c r="N49" s="113" t="n">
        <v>287603.37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1859.27</v>
      </c>
      <c r="M50" s="100" t="n"/>
      <c r="N50" s="103" t="n">
        <v>132491.44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10430.04</v>
      </c>
      <c r="M51" s="114" t="n"/>
      <c r="N51" s="93" t="n"/>
    </row>
    <row r="52" ht="19.35" customHeight="1">
      <c r="A52" s="89" t="inlineStr">
        <is>
          <t>Пролет 508-517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1.13</v>
      </c>
      <c r="H53" s="94" t="n">
        <v>1</v>
      </c>
      <c r="I53" s="116" t="n">
        <v>1.13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66.40000000000001</v>
      </c>
      <c r="M54" s="101" t="n">
        <v>71.26000000000001</v>
      </c>
      <c r="N54" s="103" t="n">
        <v>4731.66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7.06476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66.40000000000001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66.40000000000001</v>
      </c>
      <c r="M57" s="100" t="n"/>
      <c r="N57" s="103" t="n">
        <v>4731.66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59.1</v>
      </c>
      <c r="M58" s="100" t="n"/>
      <c r="N58" s="113" t="n">
        <v>4211.18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27.22</v>
      </c>
      <c r="M59" s="100" t="n"/>
      <c r="N59" s="103" t="n">
        <v>1939.98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152.72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0.99</v>
      </c>
      <c r="H61" s="94" t="n">
        <v>1</v>
      </c>
      <c r="I61" s="116" t="n">
        <v>0.99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112.79</v>
      </c>
      <c r="M62" s="101" t="n">
        <v>71.26000000000001</v>
      </c>
      <c r="N62" s="103" t="n">
        <v>8037.42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11.9988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112.79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112.79</v>
      </c>
      <c r="M65" s="100" t="n"/>
      <c r="N65" s="103" t="n">
        <v>8037.42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100.38</v>
      </c>
      <c r="M66" s="100" t="n"/>
      <c r="N66" s="113" t="n">
        <v>7153.3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46.24</v>
      </c>
      <c r="M67" s="100" t="n"/>
      <c r="N67" s="103" t="n">
        <v>3295.34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259.41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0.46</v>
      </c>
      <c r="H69" s="94" t="n">
        <v>1</v>
      </c>
      <c r="I69" s="116" t="n">
        <v>0.46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69.53</v>
      </c>
      <c r="M70" s="101" t="n">
        <v>71.26000000000001</v>
      </c>
      <c r="N70" s="103" t="n">
        <v>4954.71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7.3968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69.53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69.53</v>
      </c>
      <c r="M73" s="100" t="n"/>
      <c r="N73" s="103" t="n">
        <v>4954.71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61.88</v>
      </c>
      <c r="M74" s="100" t="n"/>
      <c r="N74" s="113" t="n">
        <v>4409.69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28.51</v>
      </c>
      <c r="M75" s="100" t="n"/>
      <c r="N75" s="103" t="n">
        <v>2031.43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159.92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1.38</v>
      </c>
      <c r="H77" s="94" t="n">
        <v>1</v>
      </c>
      <c r="I77" s="116" t="n">
        <v>1.38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98.06999999999999</v>
      </c>
      <c r="M78" s="101" t="n">
        <v>71.26000000000001</v>
      </c>
      <c r="N78" s="103" t="n">
        <v>6988.47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10.4328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98.06999999999999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98.06999999999999</v>
      </c>
      <c r="M81" s="100" t="n"/>
      <c r="N81" s="103" t="n">
        <v>6988.47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87.28</v>
      </c>
      <c r="M82" s="100" t="n"/>
      <c r="N82" s="113" t="n">
        <v>6219.74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40.21</v>
      </c>
      <c r="M83" s="100" t="n"/>
      <c r="N83" s="103" t="n">
        <v>2865.27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225.56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0.77</v>
      </c>
      <c r="H85" s="94" t="n">
        <v>1</v>
      </c>
      <c r="I85" s="116" t="n">
        <v>0.77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106.83</v>
      </c>
      <c r="M86" s="101" t="n">
        <v>71.26000000000001</v>
      </c>
      <c r="N86" s="103" t="n">
        <v>7612.71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11.3652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106.83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106.83</v>
      </c>
      <c r="M89" s="100" t="n"/>
      <c r="N89" s="103" t="n">
        <v>7612.71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95.08</v>
      </c>
      <c r="M90" s="100" t="n"/>
      <c r="N90" s="113" t="n">
        <v>6775.31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43.8</v>
      </c>
      <c r="M91" s="100" t="n"/>
      <c r="N91" s="103" t="n">
        <v>3121.21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245.71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0.33</v>
      </c>
      <c r="H93" s="94" t="n">
        <v>1</v>
      </c>
      <c r="I93" s="116" t="n">
        <v>0.33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61.05</v>
      </c>
      <c r="M94" s="101" t="n">
        <v>71.26000000000001</v>
      </c>
      <c r="N94" s="103" t="n">
        <v>4350.42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6.4944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61.05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61.05</v>
      </c>
      <c r="M97" s="100" t="n"/>
      <c r="N97" s="103" t="n">
        <v>4350.42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54.33</v>
      </c>
      <c r="M98" s="100" t="n"/>
      <c r="N98" s="113" t="n">
        <v>3871.87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25.03</v>
      </c>
      <c r="M99" s="100" t="n"/>
      <c r="N99" s="103" t="n">
        <v>1783.67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140.41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2.51</v>
      </c>
      <c r="H101" s="94" t="n">
        <v>1</v>
      </c>
      <c r="I101" s="116" t="n">
        <v>2.51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347.71</v>
      </c>
      <c r="M102" s="101" t="n">
        <v>71.26000000000001</v>
      </c>
      <c r="N102" s="103" t="n">
        <v>24777.81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1974.16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345.24</v>
      </c>
      <c r="M104" s="101" t="n">
        <v>71.26000000000001</v>
      </c>
      <c r="N104" s="103" t="n">
        <v>24601.8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44.5776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25.57188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2321.87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692.95</v>
      </c>
      <c r="M108" s="100" t="n"/>
      <c r="N108" s="103" t="n">
        <v>49379.61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616.73</v>
      </c>
      <c r="M109" s="100" t="n"/>
      <c r="N109" s="113" t="n">
        <v>43947.85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284.11</v>
      </c>
      <c r="M110" s="100" t="n"/>
      <c r="N110" s="103" t="n">
        <v>20245.64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3222.71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2.51</v>
      </c>
      <c r="H112" s="94" t="n">
        <v>1</v>
      </c>
      <c r="I112" s="116" t="n">
        <v>2.51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87.17</v>
      </c>
      <c r="M113" s="101" t="n">
        <v>71.26000000000001</v>
      </c>
      <c r="N113" s="103" t="n">
        <v>6211.73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492.94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86.2</v>
      </c>
      <c r="M115" s="101" t="n">
        <v>71.26000000000001</v>
      </c>
      <c r="N115" s="103" t="n">
        <v>6142.61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11.17452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6.38544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580.11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173.37</v>
      </c>
      <c r="M119" s="100" t="n"/>
      <c r="N119" s="103" t="n">
        <v>12354.34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154.3</v>
      </c>
      <c r="M120" s="100" t="n"/>
      <c r="N120" s="113" t="n">
        <v>10995.36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71.08</v>
      </c>
      <c r="M121" s="100" t="n"/>
      <c r="N121" s="103" t="n">
        <v>5065.28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805.49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1.76</v>
      </c>
      <c r="H123" s="94" t="n">
        <v>1</v>
      </c>
      <c r="I123" s="116" t="n">
        <v>1.76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425.02</v>
      </c>
      <c r="M124" s="101" t="n">
        <v>71.26000000000001</v>
      </c>
      <c r="N124" s="103" t="n">
        <v>30286.93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2413.09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421.98</v>
      </c>
      <c r="M126" s="101" t="n">
        <v>71.26000000000001</v>
      </c>
      <c r="N126" s="103" t="n">
        <v>30070.29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54.4896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31.2576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2838.11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847</v>
      </c>
      <c r="M130" s="100" t="n"/>
      <c r="N130" s="103" t="n">
        <v>60357.22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753.83</v>
      </c>
      <c r="M131" s="100" t="n"/>
      <c r="N131" s="113" t="n">
        <v>53717.93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347.27</v>
      </c>
      <c r="M132" s="100" t="n"/>
      <c r="N132" s="103" t="n">
        <v>24746.46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3939.21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1.76</v>
      </c>
      <c r="H134" s="94" t="n">
        <v>1</v>
      </c>
      <c r="I134" s="116" t="n">
        <v>1.76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123.21</v>
      </c>
      <c r="M135" s="101" t="n">
        <v>71.26000000000001</v>
      </c>
      <c r="N135" s="103" t="n">
        <v>8779.940000000001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697.85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122.03</v>
      </c>
      <c r="M137" s="101" t="n">
        <v>71.26000000000001</v>
      </c>
      <c r="N137" s="103" t="n">
        <v>8695.860000000001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15.79776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9.03936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821.0599999999999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245.24</v>
      </c>
      <c r="M141" s="100" t="n"/>
      <c r="N141" s="103" t="n">
        <v>17475.8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218.26</v>
      </c>
      <c r="M142" s="100" t="n"/>
      <c r="N142" s="113" t="n">
        <v>15553.46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100.55</v>
      </c>
      <c r="M143" s="100" t="n"/>
      <c r="N143" s="103" t="n">
        <v>7165.08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5" t="n">
        <v>1139.87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0.99</v>
      </c>
      <c r="H145" s="94" t="n">
        <v>1</v>
      </c>
      <c r="I145" s="116" t="n">
        <v>0.99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388.26</v>
      </c>
      <c r="M146" s="101" t="n">
        <v>71.26000000000001</v>
      </c>
      <c r="N146" s="103" t="n">
        <v>27667.41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2201.13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384.91</v>
      </c>
      <c r="M148" s="101" t="n">
        <v>71.26000000000001</v>
      </c>
      <c r="N148" s="103" t="n">
        <v>27428.69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7" t="n">
        <v>49.7772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9" t="n">
        <v>28.512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2589.39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773.17</v>
      </c>
      <c r="M152" s="100" t="n"/>
      <c r="N152" s="103" t="n">
        <v>55096.1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688.12</v>
      </c>
      <c r="M153" s="100" t="n"/>
      <c r="N153" s="113" t="n">
        <v>49035.53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317</v>
      </c>
      <c r="M154" s="100" t="n"/>
      <c r="N154" s="103" t="n">
        <v>22589.4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3594.51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0.99</v>
      </c>
      <c r="H156" s="94" t="n">
        <v>1</v>
      </c>
      <c r="I156" s="116" t="n">
        <v>0.99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111.2</v>
      </c>
      <c r="M157" s="101" t="n">
        <v>71.26000000000001</v>
      </c>
      <c r="N157" s="103" t="n">
        <v>7924.11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630.99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110.34</v>
      </c>
      <c r="M159" s="101" t="n">
        <v>71.26000000000001</v>
      </c>
      <c r="N159" s="103" t="n">
        <v>7862.83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9" t="n">
        <v>14.256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5" t="n">
        <v>8.173439999999999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742.1900000000001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221.54</v>
      </c>
      <c r="M163" s="100" t="n"/>
      <c r="N163" s="103" t="n">
        <v>15786.94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197.17</v>
      </c>
      <c r="M164" s="100" t="n"/>
      <c r="N164" s="113" t="n">
        <v>14050.38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90.83</v>
      </c>
      <c r="M165" s="100" t="n"/>
      <c r="N165" s="103" t="n">
        <v>6472.65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5" t="n">
        <v>1030.19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25345.75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14942.2</v>
      </c>
      <c r="M168" s="131" t="n"/>
      <c r="N168" s="130" t="n">
        <v>641666.02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6532.04</v>
      </c>
      <c r="M170" s="131" t="n"/>
      <c r="N170" s="130" t="n">
        <v>465473.17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8410.16</v>
      </c>
      <c r="M171" s="131" t="n"/>
      <c r="N171" s="130" t="n">
        <v>176192.85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8410.16</v>
      </c>
      <c r="M173" s="131" t="n"/>
      <c r="N173" s="130" t="n">
        <v>176192.85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1470.7</v>
      </c>
      <c r="M175" s="131" t="n"/>
      <c r="N175" s="130" t="n">
        <v>104802.08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8002.74</v>
      </c>
      <c r="M176" s="131" t="n"/>
      <c r="N176" s="130" t="n">
        <v>570275.25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7122.43</v>
      </c>
      <c r="M177" s="131" t="n"/>
      <c r="N177" s="130" t="n">
        <v>507544.97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3281.12</v>
      </c>
      <c r="M178" s="131" t="n"/>
      <c r="N178" s="130" t="n">
        <v>233812.85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25345.75</v>
      </c>
      <c r="M179" s="136" t="n"/>
      <c r="N179" s="125" t="n">
        <v>1383023.84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776.42544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108.93972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25345.75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25345.75</v>
      </c>
      <c r="M185" s="131" t="n"/>
      <c r="N185" s="130" t="n">
        <v>1383023.84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14942.2</v>
      </c>
      <c r="M187" s="131" t="n"/>
      <c r="N187" s="130" t="n">
        <v>641666.02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6532.04</v>
      </c>
      <c r="M189" s="131" t="n"/>
      <c r="N189" s="130" t="n">
        <v>465473.17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8410.16</v>
      </c>
      <c r="M190" s="131" t="n"/>
      <c r="N190" s="130" t="n">
        <v>176192.85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8410.16</v>
      </c>
      <c r="M191" s="131" t="n"/>
      <c r="N191" s="130" t="n">
        <v>176192.85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1470.7</v>
      </c>
      <c r="M192" s="131" t="n"/>
      <c r="N192" s="130" t="n">
        <v>104802.08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8002.74</v>
      </c>
      <c r="M193" s="131" t="n"/>
      <c r="N193" s="130" t="n">
        <v>570275.25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7122.43</v>
      </c>
      <c r="M194" s="131" t="n"/>
      <c r="N194" s="130" t="n">
        <v>507544.97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3281.12</v>
      </c>
      <c r="M195" s="131" t="n"/>
      <c r="N195" s="130" t="n">
        <v>233812.85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25345.75</v>
      </c>
      <c r="M196" s="126" t="n"/>
      <c r="N196" s="125" t="n">
        <v>1383023.84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14942.2</v>
      </c>
      <c r="M197" s="131" t="n"/>
      <c r="N197" s="130" t="n">
        <v>641666.02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6532.04</v>
      </c>
      <c r="M199" s="131" t="n"/>
      <c r="N199" s="130" t="n">
        <v>465473.17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8410.16</v>
      </c>
      <c r="M200" s="131" t="n"/>
      <c r="N200" s="130" t="n">
        <v>176192.85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8410.16</v>
      </c>
      <c r="M201" s="131" t="n"/>
      <c r="N201" s="130" t="n">
        <v>176192.85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1470.7</v>
      </c>
      <c r="M202" s="131" t="n"/>
      <c r="N202" s="130" t="n">
        <v>104802.08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8002.74</v>
      </c>
      <c r="M203" s="131" t="n"/>
      <c r="N203" s="130" t="n">
        <v>570275.25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7122.43</v>
      </c>
      <c r="M204" s="131" t="n"/>
      <c r="N204" s="130" t="n">
        <v>507544.97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3281.12</v>
      </c>
      <c r="M205" s="131" t="n"/>
      <c r="N205" s="130" t="n">
        <v>233812.85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776.42544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108.93972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02-32-12</t>
        </is>
      </c>
    </row>
    <row r="25" ht="19.35" customHeight="1">
      <c r="A25" s="55" t="inlineStr">
        <is>
          <t>32 ВЛ 500 кВ Зейская ГЭС - Амурская №1.  Магдагачинский р-он Чалганский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78.88</v>
      </c>
      <c r="M31" s="64" t="n">
        <v>1.11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181.42</v>
      </c>
      <c r="E32" s="71" t="inlineStr">
        <is>
          <t>(</t>
        </is>
      </c>
      <c r="F32" s="70" t="n">
        <v>2.55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132.09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181.42</v>
      </c>
      <c r="E34" s="71" t="inlineStr">
        <is>
          <t>(</t>
        </is>
      </c>
      <c r="F34" s="77" t="n">
        <v>2.55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508-517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1.13</v>
      </c>
      <c r="H44" s="94" t="n">
        <v>1</v>
      </c>
      <c r="I44" s="116" t="n">
        <v>1.13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121.81</v>
      </c>
      <c r="M46" s="101" t="n">
        <v>71.26000000000001</v>
      </c>
      <c r="N46" s="103" t="n">
        <v>8680.18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14.53632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121.81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121.81</v>
      </c>
      <c r="M49" s="100" t="n"/>
      <c r="N49" s="103" t="n">
        <v>8680.18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108.41</v>
      </c>
      <c r="M50" s="100" t="n"/>
      <c r="N50" s="113" t="n">
        <v>7725.36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49.94</v>
      </c>
      <c r="M51" s="100" t="n"/>
      <c r="N51" s="103" t="n">
        <v>3558.87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280.16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0.99</v>
      </c>
      <c r="H53" s="94" t="n">
        <v>1</v>
      </c>
      <c r="I53" s="116" t="n">
        <v>0.99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307.43</v>
      </c>
      <c r="M55" s="101" t="n">
        <v>71.26000000000001</v>
      </c>
      <c r="N55" s="103" t="n">
        <v>21907.46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36.68544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307.43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307.43</v>
      </c>
      <c r="M58" s="100" t="n"/>
      <c r="N58" s="103" t="n">
        <v>21907.46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273.61</v>
      </c>
      <c r="M59" s="100" t="n"/>
      <c r="N59" s="113" t="n">
        <v>19497.64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126.05</v>
      </c>
      <c r="M60" s="100" t="n"/>
      <c r="N60" s="103" t="n">
        <v>8982.059999999999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707.09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0.16</v>
      </c>
      <c r="H62" s="94" t="n">
        <v>1</v>
      </c>
      <c r="I62" s="116" t="n">
        <v>0.16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62.43</v>
      </c>
      <c r="M64" s="101" t="n">
        <v>71.26000000000001</v>
      </c>
      <c r="N64" s="103" t="n">
        <v>4448.76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7.4496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62.43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62.43</v>
      </c>
      <c r="M67" s="100" t="n"/>
      <c r="N67" s="103" t="n">
        <v>4448.76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55.56</v>
      </c>
      <c r="M68" s="100" t="n"/>
      <c r="N68" s="113" t="n">
        <v>3959.4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25.6</v>
      </c>
      <c r="M69" s="100" t="n"/>
      <c r="N69" s="103" t="n">
        <v>1823.99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143.59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1.38</v>
      </c>
      <c r="H71" s="94" t="n">
        <v>1</v>
      </c>
      <c r="I71" s="116" t="n">
        <v>1.38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174.3</v>
      </c>
      <c r="M73" s="101" t="n">
        <v>71.26000000000001</v>
      </c>
      <c r="N73" s="103" t="n">
        <v>12420.62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20.79936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174.3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174.3</v>
      </c>
      <c r="M76" s="100" t="n"/>
      <c r="N76" s="103" t="n">
        <v>12420.62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155.13</v>
      </c>
      <c r="M77" s="100" t="n"/>
      <c r="N77" s="113" t="n">
        <v>11054.35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71.45999999999999</v>
      </c>
      <c r="M78" s="100" t="n"/>
      <c r="N78" s="103" t="n">
        <v>5092.45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400.89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0.77</v>
      </c>
      <c r="H80" s="94" t="n">
        <v>1</v>
      </c>
      <c r="I80" s="116" t="n">
        <v>0.77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284.33</v>
      </c>
      <c r="M82" s="101" t="n">
        <v>71.26000000000001</v>
      </c>
      <c r="N82" s="103" t="n">
        <v>20261.36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33.92928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284.33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284.33</v>
      </c>
      <c r="M85" s="100" t="n"/>
      <c r="N85" s="103" t="n">
        <v>20261.36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253.05</v>
      </c>
      <c r="M86" s="100" t="n"/>
      <c r="N86" s="113" t="n">
        <v>18032.61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116.58</v>
      </c>
      <c r="M87" s="100" t="n"/>
      <c r="N87" s="103" t="n">
        <v>8307.16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653.96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0.33</v>
      </c>
      <c r="H89" s="94" t="n">
        <v>1</v>
      </c>
      <c r="I89" s="116" t="n">
        <v>0.33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156.63</v>
      </c>
      <c r="M91" s="101" t="n">
        <v>71.26000000000001</v>
      </c>
      <c r="N91" s="103" t="n">
        <v>11161.45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18.6912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156.63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156.63</v>
      </c>
      <c r="M94" s="100" t="n"/>
      <c r="N94" s="103" t="n">
        <v>11161.45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139.4</v>
      </c>
      <c r="M95" s="100" t="n"/>
      <c r="N95" s="113" t="n">
        <v>9933.690000000001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64.22</v>
      </c>
      <c r="M96" s="100" t="n"/>
      <c r="N96" s="103" t="n">
        <v>4576.19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360.25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2545.94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1106.93</v>
      </c>
      <c r="M99" s="131" t="n"/>
      <c r="N99" s="130" t="n">
        <v>78879.83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1106.93</v>
      </c>
      <c r="M101" s="131" t="n"/>
      <c r="N101" s="130" t="n">
        <v>78879.83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1106.93</v>
      </c>
      <c r="M107" s="131" t="n"/>
      <c r="N107" s="130" t="n">
        <v>78879.83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985.16</v>
      </c>
      <c r="M108" s="131" t="n"/>
      <c r="N108" s="130" t="n">
        <v>70203.05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453.85</v>
      </c>
      <c r="M109" s="131" t="n"/>
      <c r="N109" s="130" t="n">
        <v>32340.72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2545.94</v>
      </c>
      <c r="M110" s="136" t="n"/>
      <c r="N110" s="125" t="n">
        <v>181423.6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132.0912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2545.94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2545.94</v>
      </c>
      <c r="M116" s="131" t="n"/>
      <c r="N116" s="130" t="n">
        <v>181423.6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1106.93</v>
      </c>
      <c r="M118" s="131" t="n"/>
      <c r="N118" s="130" t="n">
        <v>78879.83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1106.93</v>
      </c>
      <c r="M120" s="131" t="n"/>
      <c r="N120" s="130" t="n">
        <v>78879.83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1106.93</v>
      </c>
      <c r="M124" s="131" t="n"/>
      <c r="N124" s="130" t="n">
        <v>78879.83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985.16</v>
      </c>
      <c r="M125" s="131" t="n"/>
      <c r="N125" s="130" t="n">
        <v>70203.05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453.85</v>
      </c>
      <c r="M126" s="131" t="n"/>
      <c r="N126" s="130" t="n">
        <v>32340.72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2545.94</v>
      </c>
      <c r="M127" s="126" t="n"/>
      <c r="N127" s="125" t="n">
        <v>181423.6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1106.93</v>
      </c>
      <c r="M128" s="131" t="n"/>
      <c r="N128" s="130" t="n">
        <v>78879.83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1106.93</v>
      </c>
      <c r="M130" s="131" t="n"/>
      <c r="N130" s="130" t="n">
        <v>78879.83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1106.93</v>
      </c>
      <c r="M134" s="131" t="n"/>
      <c r="N134" s="130" t="n">
        <v>78879.83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985.16</v>
      </c>
      <c r="M135" s="131" t="n"/>
      <c r="N135" s="130" t="n">
        <v>70203.05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453.85</v>
      </c>
      <c r="M136" s="131" t="n"/>
      <c r="N136" s="130" t="n">
        <v>32340.72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132.0912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02-32-13</t>
        </is>
      </c>
    </row>
    <row r="25" ht="19.35" customHeight="1">
      <c r="A25" s="55" t="inlineStr">
        <is>
          <t>32 ВЛ 500 кВ Зейская ГЭС - Амурская №1. Ушумунское уч. л-во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969.33</v>
      </c>
      <c r="M31" s="64" t="n">
        <v>13.6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2750.68</v>
      </c>
      <c r="E32" s="71" t="inlineStr">
        <is>
          <t>(</t>
        </is>
      </c>
      <c r="F32" s="70" t="n">
        <v>48.51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1612.2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181.74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2750.68</v>
      </c>
      <c r="E34" s="71" t="inlineStr">
        <is>
          <t>(</t>
        </is>
      </c>
      <c r="F34" s="77" t="n">
        <v>48.51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226</v>
      </c>
      <c r="H44" s="94" t="n">
        <v>1</v>
      </c>
      <c r="I44" s="94" t="n">
        <v>226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10248.65</v>
      </c>
      <c r="M45" s="101" t="n">
        <v>71.26000000000001</v>
      </c>
      <c r="N45" s="103" t="n">
        <v>730318.8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1201.416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10248.65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10248.65</v>
      </c>
      <c r="M48" s="100" t="n"/>
      <c r="N48" s="103" t="n">
        <v>730318.8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9121.299999999999</v>
      </c>
      <c r="M49" s="100" t="n"/>
      <c r="N49" s="113" t="n">
        <v>649983.73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4201.95</v>
      </c>
      <c r="M50" s="100" t="n"/>
      <c r="N50" s="103" t="n">
        <v>299430.71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23571.9</v>
      </c>
      <c r="M51" s="114" t="n"/>
      <c r="N51" s="93" t="n"/>
    </row>
    <row r="52" ht="19.35" customHeight="1">
      <c r="A52" s="89" t="inlineStr">
        <is>
          <t>Пролет 517-559,560-637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4.86</v>
      </c>
      <c r="H53" s="94" t="n">
        <v>1</v>
      </c>
      <c r="I53" s="116" t="n">
        <v>4.86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285.59</v>
      </c>
      <c r="M54" s="101" t="n">
        <v>71.26000000000001</v>
      </c>
      <c r="N54" s="103" t="n">
        <v>20351.14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30.38472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285.59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285.59</v>
      </c>
      <c r="M57" s="100" t="n"/>
      <c r="N57" s="103" t="n">
        <v>20351.14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254.18</v>
      </c>
      <c r="M58" s="100" t="n"/>
      <c r="N58" s="113" t="n">
        <v>18112.51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117.09</v>
      </c>
      <c r="M59" s="100" t="n"/>
      <c r="N59" s="103" t="n">
        <v>8343.969999999999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656.86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2.42</v>
      </c>
      <c r="H61" s="94" t="n">
        <v>1</v>
      </c>
      <c r="I61" s="116" t="n">
        <v>2.42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275.71</v>
      </c>
      <c r="M62" s="101" t="n">
        <v>71.26000000000001</v>
      </c>
      <c r="N62" s="103" t="n">
        <v>19647.09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29.3304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275.71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275.71</v>
      </c>
      <c r="M65" s="100" t="n"/>
      <c r="N65" s="103" t="n">
        <v>19647.09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245.38</v>
      </c>
      <c r="M66" s="100" t="n"/>
      <c r="N66" s="113" t="n">
        <v>17485.91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113.04</v>
      </c>
      <c r="M67" s="100" t="n"/>
      <c r="N67" s="103" t="n">
        <v>8055.31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634.13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0.77</v>
      </c>
      <c r="H69" s="94" t="n">
        <v>1</v>
      </c>
      <c r="I69" s="116" t="n">
        <v>0.77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116.39</v>
      </c>
      <c r="M70" s="101" t="n">
        <v>71.26000000000001</v>
      </c>
      <c r="N70" s="103" t="n">
        <v>8293.950000000001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12.3816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116.39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116.39</v>
      </c>
      <c r="M73" s="100" t="n"/>
      <c r="N73" s="103" t="n">
        <v>8293.950000000001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103.59</v>
      </c>
      <c r="M74" s="100" t="n"/>
      <c r="N74" s="113" t="n">
        <v>7381.62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47.72</v>
      </c>
      <c r="M75" s="100" t="n"/>
      <c r="N75" s="103" t="n">
        <v>3400.52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267.7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0.8100000000000001</v>
      </c>
      <c r="H77" s="94" t="n">
        <v>1</v>
      </c>
      <c r="I77" s="116" t="n">
        <v>0.8100000000000001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57.56</v>
      </c>
      <c r="M78" s="101" t="n">
        <v>71.26000000000001</v>
      </c>
      <c r="N78" s="103" t="n">
        <v>4101.73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6.1236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57.56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57.56</v>
      </c>
      <c r="M81" s="100" t="n"/>
      <c r="N81" s="103" t="n">
        <v>4101.73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51.23</v>
      </c>
      <c r="M82" s="100" t="n"/>
      <c r="N82" s="113" t="n">
        <v>3650.54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23.6</v>
      </c>
      <c r="M83" s="100" t="n"/>
      <c r="N83" s="103" t="n">
        <v>1681.71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132.39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0.73</v>
      </c>
      <c r="H85" s="94" t="n">
        <v>1</v>
      </c>
      <c r="I85" s="116" t="n">
        <v>0.73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101.28</v>
      </c>
      <c r="M86" s="101" t="n">
        <v>71.26000000000001</v>
      </c>
      <c r="N86" s="103" t="n">
        <v>7217.21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10.7748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101.28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101.28</v>
      </c>
      <c r="M89" s="100" t="n"/>
      <c r="N89" s="103" t="n">
        <v>7217.21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90.14</v>
      </c>
      <c r="M90" s="100" t="n"/>
      <c r="N90" s="113" t="n">
        <v>6423.32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41.52</v>
      </c>
      <c r="M91" s="100" t="n"/>
      <c r="N91" s="103" t="n">
        <v>2959.06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232.94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0.24</v>
      </c>
      <c r="H93" s="94" t="n">
        <v>1</v>
      </c>
      <c r="I93" s="116" t="n">
        <v>0.24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44.4</v>
      </c>
      <c r="M94" s="101" t="n">
        <v>71.26000000000001</v>
      </c>
      <c r="N94" s="103" t="n">
        <v>3163.94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4.7232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44.4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44.4</v>
      </c>
      <c r="M97" s="100" t="n"/>
      <c r="N97" s="103" t="n">
        <v>3163.94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39.52</v>
      </c>
      <c r="M98" s="100" t="n"/>
      <c r="N98" s="113" t="n">
        <v>2815.91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18.2</v>
      </c>
      <c r="M99" s="100" t="n"/>
      <c r="N99" s="103" t="n">
        <v>1297.22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102.12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5.67</v>
      </c>
      <c r="H101" s="94" t="n">
        <v>1</v>
      </c>
      <c r="I101" s="116" t="n">
        <v>5.67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785.45</v>
      </c>
      <c r="M102" s="101" t="n">
        <v>71.26000000000001</v>
      </c>
      <c r="N102" s="103" t="n">
        <v>55971.17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4459.55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779.87</v>
      </c>
      <c r="M104" s="101" t="n">
        <v>71.26000000000001</v>
      </c>
      <c r="N104" s="103" t="n">
        <v>55573.54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100.6992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57.76596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5245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3" t="n">
        <v>1565.32</v>
      </c>
      <c r="M108" s="100" t="n"/>
      <c r="N108" s="103" t="n">
        <v>111544.71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1393.13</v>
      </c>
      <c r="M109" s="100" t="n"/>
      <c r="N109" s="113" t="n">
        <v>99274.78999999999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641.78</v>
      </c>
      <c r="M110" s="100" t="n"/>
      <c r="N110" s="103" t="n">
        <v>45733.33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7279.91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5.67</v>
      </c>
      <c r="H112" s="94" t="n">
        <v>1</v>
      </c>
      <c r="I112" s="116" t="n">
        <v>5.67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196.91</v>
      </c>
      <c r="M113" s="101" t="n">
        <v>71.26000000000001</v>
      </c>
      <c r="N113" s="103" t="n">
        <v>14031.81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3" t="n">
        <v>1113.54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194.73</v>
      </c>
      <c r="M115" s="101" t="n">
        <v>71.26000000000001</v>
      </c>
      <c r="N115" s="103" t="n">
        <v>13876.46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25.24284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14.42448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1310.45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391.64</v>
      </c>
      <c r="M119" s="100" t="n"/>
      <c r="N119" s="103" t="n">
        <v>27908.27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348.56</v>
      </c>
      <c r="M120" s="100" t="n"/>
      <c r="N120" s="113" t="n">
        <v>24838.36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160.57</v>
      </c>
      <c r="M121" s="100" t="n"/>
      <c r="N121" s="103" t="n">
        <v>11442.39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5" t="n">
        <v>1819.58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3.15</v>
      </c>
      <c r="H123" s="94" t="n">
        <v>1</v>
      </c>
      <c r="I123" s="116" t="n">
        <v>3.15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760.6900000000001</v>
      </c>
      <c r="M124" s="101" t="n">
        <v>71.26000000000001</v>
      </c>
      <c r="N124" s="103" t="n">
        <v>54206.77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4318.88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755.24</v>
      </c>
      <c r="M126" s="101" t="n">
        <v>71.26000000000001</v>
      </c>
      <c r="N126" s="103" t="n">
        <v>53818.4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9" t="n">
        <v>97.524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9" t="n">
        <v>55.944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5079.57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3" t="n">
        <v>1515.93</v>
      </c>
      <c r="M130" s="100" t="n"/>
      <c r="N130" s="103" t="n">
        <v>108025.17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1349.18</v>
      </c>
      <c r="M131" s="100" t="n"/>
      <c r="N131" s="113" t="n">
        <v>96142.39999999999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621.53</v>
      </c>
      <c r="M132" s="100" t="n"/>
      <c r="N132" s="103" t="n">
        <v>44290.32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7050.28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3.15</v>
      </c>
      <c r="H134" s="94" t="n">
        <v>1</v>
      </c>
      <c r="I134" s="116" t="n">
        <v>3.15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220.53</v>
      </c>
      <c r="M135" s="101" t="n">
        <v>71.26000000000001</v>
      </c>
      <c r="N135" s="103" t="n">
        <v>15714.97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3" t="n">
        <v>1248.99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218.41</v>
      </c>
      <c r="M137" s="101" t="n">
        <v>71.26000000000001</v>
      </c>
      <c r="N137" s="103" t="n">
        <v>15563.9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7" t="n">
        <v>28.2744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7" t="n">
        <v>16.1784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1469.52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438.94</v>
      </c>
      <c r="M141" s="100" t="n"/>
      <c r="N141" s="103" t="n">
        <v>31278.87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390.66</v>
      </c>
      <c r="M142" s="100" t="n"/>
      <c r="N142" s="113" t="n">
        <v>27838.19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179.97</v>
      </c>
      <c r="M143" s="100" t="n"/>
      <c r="N143" s="103" t="n">
        <v>12824.34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5" t="n">
        <v>2040.15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1.01</v>
      </c>
      <c r="H145" s="94" t="n">
        <v>1</v>
      </c>
      <c r="I145" s="116" t="n">
        <v>1.01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396.11</v>
      </c>
      <c r="M146" s="101" t="n">
        <v>71.26000000000001</v>
      </c>
      <c r="N146" s="103" t="n">
        <v>28226.8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2245.59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392.69</v>
      </c>
      <c r="M148" s="101" t="n">
        <v>71.26000000000001</v>
      </c>
      <c r="N148" s="103" t="n">
        <v>27983.09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7" t="n">
        <v>50.7828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9" t="n">
        <v>29.088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2641.7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788.8</v>
      </c>
      <c r="M152" s="100" t="n"/>
      <c r="N152" s="103" t="n">
        <v>56209.89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702.03</v>
      </c>
      <c r="M153" s="100" t="n"/>
      <c r="N153" s="113" t="n">
        <v>50026.8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323.41</v>
      </c>
      <c r="M154" s="100" t="n"/>
      <c r="N154" s="103" t="n">
        <v>23046.05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3667.14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1.01</v>
      </c>
      <c r="H156" s="94" t="n">
        <v>1</v>
      </c>
      <c r="I156" s="116" t="n">
        <v>1.01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113.44</v>
      </c>
      <c r="M157" s="101" t="n">
        <v>71.26000000000001</v>
      </c>
      <c r="N157" s="103" t="n">
        <v>8083.73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643.74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112.57</v>
      </c>
      <c r="M159" s="101" t="n">
        <v>71.26000000000001</v>
      </c>
      <c r="N159" s="103" t="n">
        <v>8021.74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9" t="n">
        <v>14.544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5" t="n">
        <v>8.338559999999999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757.1799999999999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226.01</v>
      </c>
      <c r="M163" s="100" t="n"/>
      <c r="N163" s="103" t="n">
        <v>16105.47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201.15</v>
      </c>
      <c r="M164" s="100" t="n"/>
      <c r="N164" s="113" t="n">
        <v>14333.87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92.66</v>
      </c>
      <c r="M165" s="100" t="n"/>
      <c r="N165" s="103" t="n">
        <v>6603.24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5" t="n">
        <v>1050.99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48506.09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27633</v>
      </c>
      <c r="M168" s="131" t="n"/>
      <c r="N168" s="130" t="n">
        <v>1263263.69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13602.71</v>
      </c>
      <c r="M170" s="131" t="n"/>
      <c r="N170" s="130" t="n">
        <v>969329.11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14030.29</v>
      </c>
      <c r="M171" s="131" t="n"/>
      <c r="N171" s="130" t="n">
        <v>293934.58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14030.29</v>
      </c>
      <c r="M173" s="131" t="n"/>
      <c r="N173" s="130" t="n">
        <v>293934.58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2453.51</v>
      </c>
      <c r="M175" s="131" t="n"/>
      <c r="N175" s="130" t="n">
        <v>174837.13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16056.22</v>
      </c>
      <c r="M176" s="131" t="n"/>
      <c r="N176" s="130" t="n">
        <v>1144166.24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14290.05</v>
      </c>
      <c r="M177" s="131" t="n"/>
      <c r="N177" s="130" t="n">
        <v>1018307.95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6583.04</v>
      </c>
      <c r="M178" s="131" t="n"/>
      <c r="N178" s="130" t="n">
        <v>469108.17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48506.09</v>
      </c>
      <c r="M179" s="136" t="n"/>
      <c r="N179" s="125" t="n">
        <v>2750679.81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1612.20156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181.7394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48506.09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48506.09</v>
      </c>
      <c r="M185" s="131" t="n"/>
      <c r="N185" s="130" t="n">
        <v>2750679.81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27633</v>
      </c>
      <c r="M187" s="131" t="n"/>
      <c r="N187" s="130" t="n">
        <v>1263263.69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13602.71</v>
      </c>
      <c r="M189" s="131" t="n"/>
      <c r="N189" s="130" t="n">
        <v>969329.11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14030.29</v>
      </c>
      <c r="M190" s="131" t="n"/>
      <c r="N190" s="130" t="n">
        <v>293934.58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14030.29</v>
      </c>
      <c r="M191" s="131" t="n"/>
      <c r="N191" s="130" t="n">
        <v>293934.58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2453.51</v>
      </c>
      <c r="M192" s="131" t="n"/>
      <c r="N192" s="130" t="n">
        <v>174837.13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16056.22</v>
      </c>
      <c r="M193" s="131" t="n"/>
      <c r="N193" s="130" t="n">
        <v>1144166.24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14290.05</v>
      </c>
      <c r="M194" s="131" t="n"/>
      <c r="N194" s="130" t="n">
        <v>1018307.95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6583.04</v>
      </c>
      <c r="M195" s="131" t="n"/>
      <c r="N195" s="130" t="n">
        <v>469108.17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48506.09</v>
      </c>
      <c r="M196" s="126" t="n"/>
      <c r="N196" s="125" t="n">
        <v>2750679.81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27633</v>
      </c>
      <c r="M197" s="131" t="n"/>
      <c r="N197" s="130" t="n">
        <v>1263263.69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13602.71</v>
      </c>
      <c r="M199" s="131" t="n"/>
      <c r="N199" s="130" t="n">
        <v>969329.11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14030.29</v>
      </c>
      <c r="M200" s="131" t="n"/>
      <c r="N200" s="130" t="n">
        <v>293934.58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14030.29</v>
      </c>
      <c r="M201" s="131" t="n"/>
      <c r="N201" s="130" t="n">
        <v>293934.58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2453.51</v>
      </c>
      <c r="M202" s="131" t="n"/>
      <c r="N202" s="130" t="n">
        <v>174837.13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16056.22</v>
      </c>
      <c r="M203" s="131" t="n"/>
      <c r="N203" s="130" t="n">
        <v>1144166.24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14290.05</v>
      </c>
      <c r="M204" s="131" t="n"/>
      <c r="N204" s="130" t="n">
        <v>1018307.95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6583.04</v>
      </c>
      <c r="M205" s="131" t="n"/>
      <c r="N205" s="130" t="n">
        <v>469108.17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1612.20156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181.7394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02-32-14</t>
        </is>
      </c>
    </row>
    <row r="25" ht="19.35" customHeight="1">
      <c r="A25" s="55" t="inlineStr">
        <is>
          <t>32 ВЛ 500 кВ Зейская ГЭС - Амурская №1. Ушумунское уч. л-во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146.91</v>
      </c>
      <c r="M31" s="64" t="n">
        <v>2.06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337.89</v>
      </c>
      <c r="E32" s="71" t="inlineStr">
        <is>
          <t>(</t>
        </is>
      </c>
      <c r="F32" s="70" t="n">
        <v>4.74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246.01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337.89</v>
      </c>
      <c r="E34" s="71" t="inlineStr">
        <is>
          <t>(</t>
        </is>
      </c>
      <c r="F34" s="77" t="n">
        <v>4.74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517-559,560-637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4.86</v>
      </c>
      <c r="H44" s="94" t="n">
        <v>1</v>
      </c>
      <c r="I44" s="116" t="n">
        <v>4.86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523.9</v>
      </c>
      <c r="M46" s="101" t="n">
        <v>71.26000000000001</v>
      </c>
      <c r="N46" s="103" t="n">
        <v>37333.11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62.51904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523.9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523.9</v>
      </c>
      <c r="M49" s="100" t="n"/>
      <c r="N49" s="103" t="n">
        <v>37333.11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466.27</v>
      </c>
      <c r="M50" s="100" t="n"/>
      <c r="N50" s="113" t="n">
        <v>33226.47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214.8</v>
      </c>
      <c r="M51" s="100" t="n"/>
      <c r="N51" s="103" t="n">
        <v>15306.58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1204.97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2.42</v>
      </c>
      <c r="H53" s="94" t="n">
        <v>1</v>
      </c>
      <c r="I53" s="116" t="n">
        <v>2.42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751.49</v>
      </c>
      <c r="M55" s="101" t="n">
        <v>71.26000000000001</v>
      </c>
      <c r="N55" s="103" t="n">
        <v>53551.18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89.67552000000001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751.49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751.49</v>
      </c>
      <c r="M58" s="100" t="n"/>
      <c r="N58" s="103" t="n">
        <v>53551.18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668.83</v>
      </c>
      <c r="M59" s="100" t="n"/>
      <c r="N59" s="113" t="n">
        <v>47660.55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308.11</v>
      </c>
      <c r="M60" s="100" t="n"/>
      <c r="N60" s="103" t="n">
        <v>21955.98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1728.43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0.77</v>
      </c>
      <c r="H62" s="94" t="n">
        <v>1</v>
      </c>
      <c r="I62" s="116" t="n">
        <v>0.77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300.43</v>
      </c>
      <c r="M64" s="101" t="n">
        <v>71.26000000000001</v>
      </c>
      <c r="N64" s="103" t="n">
        <v>21408.64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35.8512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300.43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300.43</v>
      </c>
      <c r="M67" s="100" t="n"/>
      <c r="N67" s="103" t="n">
        <v>21408.64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267.38</v>
      </c>
      <c r="M68" s="100" t="n"/>
      <c r="N68" s="113" t="n">
        <v>19053.69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123.18</v>
      </c>
      <c r="M69" s="100" t="n"/>
      <c r="N69" s="103" t="n">
        <v>8777.540000000001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690.99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0.8100000000000001</v>
      </c>
      <c r="H71" s="94" t="n">
        <v>1</v>
      </c>
      <c r="I71" s="116" t="n">
        <v>0.8100000000000001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102.31</v>
      </c>
      <c r="M73" s="101" t="n">
        <v>71.26000000000001</v>
      </c>
      <c r="N73" s="103" t="n">
        <v>7290.61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12.20832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102.31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102.31</v>
      </c>
      <c r="M76" s="100" t="n"/>
      <c r="N76" s="103" t="n">
        <v>7290.61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91.06</v>
      </c>
      <c r="M77" s="100" t="n"/>
      <c r="N77" s="113" t="n">
        <v>6488.64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41.95</v>
      </c>
      <c r="M78" s="100" t="n"/>
      <c r="N78" s="103" t="n">
        <v>2989.15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235.32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0.73</v>
      </c>
      <c r="H80" s="94" t="n">
        <v>1</v>
      </c>
      <c r="I80" s="116" t="n">
        <v>0.73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269.56</v>
      </c>
      <c r="M82" s="101" t="n">
        <v>71.26000000000001</v>
      </c>
      <c r="N82" s="103" t="n">
        <v>19208.85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32.16672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269.56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269.56</v>
      </c>
      <c r="M85" s="100" t="n"/>
      <c r="N85" s="103" t="n">
        <v>19208.85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239.91</v>
      </c>
      <c r="M86" s="100" t="n"/>
      <c r="N86" s="113" t="n">
        <v>17095.88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110.52</v>
      </c>
      <c r="M87" s="100" t="n"/>
      <c r="N87" s="103" t="n">
        <v>7875.63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619.99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0.24</v>
      </c>
      <c r="H89" s="94" t="n">
        <v>1</v>
      </c>
      <c r="I89" s="116" t="n">
        <v>0.24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113.91</v>
      </c>
      <c r="M91" s="101" t="n">
        <v>71.26000000000001</v>
      </c>
      <c r="N91" s="103" t="n">
        <v>8117.23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13.5936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113.91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113.91</v>
      </c>
      <c r="M94" s="100" t="n"/>
      <c r="N94" s="103" t="n">
        <v>8117.23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101.38</v>
      </c>
      <c r="M95" s="100" t="n"/>
      <c r="N95" s="113" t="n">
        <v>7224.33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46.7</v>
      </c>
      <c r="M96" s="100" t="n"/>
      <c r="N96" s="103" t="n">
        <v>3328.06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261.99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4741.69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2061.6</v>
      </c>
      <c r="M99" s="131" t="n"/>
      <c r="N99" s="130" t="n">
        <v>146909.62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2061.6</v>
      </c>
      <c r="M101" s="131" t="n"/>
      <c r="N101" s="130" t="n">
        <v>146909.62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2061.6</v>
      </c>
      <c r="M107" s="131" t="n"/>
      <c r="N107" s="130" t="n">
        <v>146909.62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1834.83</v>
      </c>
      <c r="M108" s="131" t="n"/>
      <c r="N108" s="130" t="n">
        <v>130749.56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845.26</v>
      </c>
      <c r="M109" s="131" t="n"/>
      <c r="N109" s="130" t="n">
        <v>60232.94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4741.69</v>
      </c>
      <c r="M110" s="136" t="n"/>
      <c r="N110" s="125" t="n">
        <v>337892.12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246.0144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4741.69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4741.69</v>
      </c>
      <c r="M116" s="131" t="n"/>
      <c r="N116" s="130" t="n">
        <v>337892.12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2061.6</v>
      </c>
      <c r="M118" s="131" t="n"/>
      <c r="N118" s="130" t="n">
        <v>146909.62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2061.6</v>
      </c>
      <c r="M120" s="131" t="n"/>
      <c r="N120" s="130" t="n">
        <v>146909.62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2061.6</v>
      </c>
      <c r="M124" s="131" t="n"/>
      <c r="N124" s="130" t="n">
        <v>146909.62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1834.83</v>
      </c>
      <c r="M125" s="131" t="n"/>
      <c r="N125" s="130" t="n">
        <v>130749.56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845.26</v>
      </c>
      <c r="M126" s="131" t="n"/>
      <c r="N126" s="130" t="n">
        <v>60232.94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4741.69</v>
      </c>
      <c r="M127" s="126" t="n"/>
      <c r="N127" s="125" t="n">
        <v>337892.12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2061.6</v>
      </c>
      <c r="M128" s="131" t="n"/>
      <c r="N128" s="130" t="n">
        <v>146909.62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2061.6</v>
      </c>
      <c r="M130" s="131" t="n"/>
      <c r="N130" s="130" t="n">
        <v>146909.62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2061.6</v>
      </c>
      <c r="M134" s="131" t="n"/>
      <c r="N134" s="130" t="n">
        <v>146909.62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1834.83</v>
      </c>
      <c r="M135" s="131" t="n"/>
      <c r="N135" s="130" t="n">
        <v>130749.56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845.26</v>
      </c>
      <c r="M136" s="131" t="n"/>
      <c r="N136" s="130" t="n">
        <v>60232.94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246.0144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02-32-15</t>
        </is>
      </c>
    </row>
    <row r="25" ht="19.35" customHeight="1">
      <c r="A25" s="55" t="inlineStr">
        <is>
          <t>32 ВЛ 500 кВ Зейская ГЭС - Амурская №1. Сивакское уч. л-во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228.7</v>
      </c>
      <c r="M31" s="64" t="n">
        <v>3.21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698.26</v>
      </c>
      <c r="E32" s="71" t="inlineStr">
        <is>
          <t>(</t>
        </is>
      </c>
      <c r="F32" s="70" t="n">
        <v>13.07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381.88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60.06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698.26</v>
      </c>
      <c r="E34" s="71" t="inlineStr">
        <is>
          <t>(</t>
        </is>
      </c>
      <c r="F34" s="77" t="n">
        <v>13.07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46</v>
      </c>
      <c r="H44" s="94" t="n">
        <v>1</v>
      </c>
      <c r="I44" s="94" t="n">
        <v>46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2086.01</v>
      </c>
      <c r="M45" s="101" t="n">
        <v>71.26000000000001</v>
      </c>
      <c r="N45" s="103" t="n">
        <v>148649.07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244.536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2086.01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2086.01</v>
      </c>
      <c r="M48" s="100" t="n"/>
      <c r="N48" s="103" t="n">
        <v>148649.07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1856.55</v>
      </c>
      <c r="M49" s="100" t="n"/>
      <c r="N49" s="113" t="n">
        <v>132297.67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855.26</v>
      </c>
      <c r="M50" s="100" t="n"/>
      <c r="N50" s="103" t="n">
        <v>60946.12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4797.82</v>
      </c>
      <c r="M51" s="114" t="n"/>
      <c r="N51" s="93" t="n"/>
    </row>
    <row r="52" ht="19.35" customHeight="1">
      <c r="A52" s="89" t="inlineStr">
        <is>
          <t>Пролет 637-705 (538-540,705-751,559-560,561-566,612-614 вырубки нет)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0.79</v>
      </c>
      <c r="H53" s="94" t="n">
        <v>1</v>
      </c>
      <c r="I53" s="116" t="n">
        <v>0.79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46.42</v>
      </c>
      <c r="M54" s="101" t="n">
        <v>71.26000000000001</v>
      </c>
      <c r="N54" s="103" t="n">
        <v>3307.89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4.93908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46.42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46.42</v>
      </c>
      <c r="M57" s="100" t="n"/>
      <c r="N57" s="103" t="n">
        <v>3307.89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41.31</v>
      </c>
      <c r="M58" s="100" t="n"/>
      <c r="N58" s="113" t="n">
        <v>2944.02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19.03</v>
      </c>
      <c r="M59" s="100" t="n"/>
      <c r="N59" s="103" t="n">
        <v>1356.23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106.76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0.68</v>
      </c>
      <c r="H61" s="94" t="n">
        <v>1</v>
      </c>
      <c r="I61" s="116" t="n">
        <v>0.68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77.47</v>
      </c>
      <c r="M62" s="101" t="n">
        <v>71.26000000000001</v>
      </c>
      <c r="N62" s="103" t="n">
        <v>5520.51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8.2416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77.47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77.47</v>
      </c>
      <c r="M65" s="100" t="n"/>
      <c r="N65" s="103" t="n">
        <v>5520.51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68.95</v>
      </c>
      <c r="M66" s="100" t="n"/>
      <c r="N66" s="113" t="n">
        <v>4913.25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31.76</v>
      </c>
      <c r="M67" s="100" t="n"/>
      <c r="N67" s="103" t="n">
        <v>2263.41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178.18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0.22</v>
      </c>
      <c r="H69" s="94" t="n">
        <v>1</v>
      </c>
      <c r="I69" s="116" t="n">
        <v>0.22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33.25</v>
      </c>
      <c r="M70" s="101" t="n">
        <v>71.26000000000001</v>
      </c>
      <c r="N70" s="103" t="n">
        <v>2369.4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3.5376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33.25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33.25</v>
      </c>
      <c r="M73" s="100" t="n"/>
      <c r="N73" s="103" t="n">
        <v>2369.4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29.59</v>
      </c>
      <c r="M74" s="100" t="n"/>
      <c r="N74" s="113" t="n">
        <v>2108.77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13.63</v>
      </c>
      <c r="M75" s="100" t="n"/>
      <c r="N75" s="101" t="n">
        <v>971.45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76.47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0.45</v>
      </c>
      <c r="H77" s="94" t="n">
        <v>1</v>
      </c>
      <c r="I77" s="116" t="n">
        <v>0.45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31.98</v>
      </c>
      <c r="M78" s="101" t="n">
        <v>71.26000000000001</v>
      </c>
      <c r="N78" s="103" t="n">
        <v>2278.89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9" t="n">
        <v>3.402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31.98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31.98</v>
      </c>
      <c r="M81" s="100" t="n"/>
      <c r="N81" s="103" t="n">
        <v>2278.89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28.46</v>
      </c>
      <c r="M82" s="100" t="n"/>
      <c r="N82" s="113" t="n">
        <v>2028.21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13.11</v>
      </c>
      <c r="M83" s="100" t="n"/>
      <c r="N83" s="101" t="n">
        <v>934.34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73.55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0.59</v>
      </c>
      <c r="H85" s="94" t="n">
        <v>1</v>
      </c>
      <c r="I85" s="116" t="n">
        <v>0.59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81.86</v>
      </c>
      <c r="M86" s="101" t="n">
        <v>71.26000000000001</v>
      </c>
      <c r="N86" s="103" t="n">
        <v>5833.34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8.708399999999999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81.86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81.86</v>
      </c>
      <c r="M89" s="100" t="n"/>
      <c r="N89" s="103" t="n">
        <v>5833.34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72.86</v>
      </c>
      <c r="M90" s="100" t="n"/>
      <c r="N90" s="113" t="n">
        <v>5191.67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33.56</v>
      </c>
      <c r="M91" s="100" t="n"/>
      <c r="N91" s="103" t="n">
        <v>2391.67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188.28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0.19</v>
      </c>
      <c r="H93" s="94" t="n">
        <v>1</v>
      </c>
      <c r="I93" s="116" t="n">
        <v>0.19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35.15</v>
      </c>
      <c r="M94" s="101" t="n">
        <v>71.26000000000001</v>
      </c>
      <c r="N94" s="103" t="n">
        <v>2504.79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3.7392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35.15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35.15</v>
      </c>
      <c r="M97" s="100" t="n"/>
      <c r="N97" s="103" t="n">
        <v>2504.79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31.28</v>
      </c>
      <c r="M98" s="100" t="n"/>
      <c r="N98" s="113" t="n">
        <v>2229.26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14.41</v>
      </c>
      <c r="M99" s="100" t="n"/>
      <c r="N99" s="103" t="n">
        <v>1026.96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80.84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1.24</v>
      </c>
      <c r="H101" s="94" t="n">
        <v>1</v>
      </c>
      <c r="I101" s="116" t="n">
        <v>1.24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171.77</v>
      </c>
      <c r="M102" s="101" t="n">
        <v>71.26000000000001</v>
      </c>
      <c r="N102" s="103" t="n">
        <v>12240.33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1" t="n">
        <v>975.28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170.55</v>
      </c>
      <c r="M104" s="101" t="n">
        <v>71.26000000000001</v>
      </c>
      <c r="N104" s="103" t="n">
        <v>12153.39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22.0224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12.63312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1147.05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342.32</v>
      </c>
      <c r="M108" s="100" t="n"/>
      <c r="N108" s="103" t="n">
        <v>24393.72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304.66</v>
      </c>
      <c r="M109" s="100" t="n"/>
      <c r="N109" s="113" t="n">
        <v>21710.41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140.35</v>
      </c>
      <c r="M110" s="100" t="n"/>
      <c r="N110" s="103" t="n">
        <v>10001.43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1592.06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1.24</v>
      </c>
      <c r="H112" s="94" t="n">
        <v>1</v>
      </c>
      <c r="I112" s="116" t="n">
        <v>1.24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43.06</v>
      </c>
      <c r="M113" s="101" t="n">
        <v>71.26000000000001</v>
      </c>
      <c r="N113" s="103" t="n">
        <v>3068.46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243.53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42.59</v>
      </c>
      <c r="M115" s="101" t="n">
        <v>71.26000000000001</v>
      </c>
      <c r="N115" s="103" t="n">
        <v>3034.96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5.52048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3.15456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286.59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85.65000000000001</v>
      </c>
      <c r="M119" s="100" t="n"/>
      <c r="N119" s="103" t="n">
        <v>6103.42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76.23</v>
      </c>
      <c r="M120" s="100" t="n"/>
      <c r="N120" s="113" t="n">
        <v>5432.04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35.12</v>
      </c>
      <c r="M121" s="100" t="n"/>
      <c r="N121" s="103" t="n">
        <v>2502.4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397.94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1.27</v>
      </c>
      <c r="H123" s="94" t="n">
        <v>1</v>
      </c>
      <c r="I123" s="116" t="n">
        <v>1.27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306.69</v>
      </c>
      <c r="M124" s="101" t="n">
        <v>71.26000000000001</v>
      </c>
      <c r="N124" s="103" t="n">
        <v>21854.73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1741.26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304.5</v>
      </c>
      <c r="M126" s="101" t="n">
        <v>71.26000000000001</v>
      </c>
      <c r="N126" s="103" t="n">
        <v>21698.67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39.3192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22.5552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2047.95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611.1900000000001</v>
      </c>
      <c r="M130" s="100" t="n"/>
      <c r="N130" s="103" t="n">
        <v>43553.4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543.96</v>
      </c>
      <c r="M131" s="100" t="n"/>
      <c r="N131" s="113" t="n">
        <v>38762.53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250.59</v>
      </c>
      <c r="M132" s="100" t="n"/>
      <c r="N132" s="103" t="n">
        <v>17856.89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2842.5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1.27</v>
      </c>
      <c r="H134" s="94" t="n">
        <v>1</v>
      </c>
      <c r="I134" s="116" t="n">
        <v>1.27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88.91</v>
      </c>
      <c r="M135" s="101" t="n">
        <v>71.26000000000001</v>
      </c>
      <c r="N135" s="103" t="n">
        <v>6335.73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503.56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88.06</v>
      </c>
      <c r="M137" s="101" t="n">
        <v>71.26000000000001</v>
      </c>
      <c r="N137" s="103" t="n">
        <v>6275.16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11.39952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6.52272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592.47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176.97</v>
      </c>
      <c r="M141" s="100" t="n"/>
      <c r="N141" s="103" t="n">
        <v>12610.89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157.5</v>
      </c>
      <c r="M142" s="100" t="n"/>
      <c r="N142" s="113" t="n">
        <v>11223.69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72.56</v>
      </c>
      <c r="M143" s="100" t="n"/>
      <c r="N143" s="103" t="n">
        <v>5170.46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6" t="n">
        <v>822.53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0.41</v>
      </c>
      <c r="H145" s="94" t="n">
        <v>1</v>
      </c>
      <c r="I145" s="116" t="n">
        <v>0.41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160.8</v>
      </c>
      <c r="M146" s="101" t="n">
        <v>71.26000000000001</v>
      </c>
      <c r="N146" s="103" t="n">
        <v>11458.61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1" t="n">
        <v>911.58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159.41</v>
      </c>
      <c r="M148" s="101" t="n">
        <v>71.26000000000001</v>
      </c>
      <c r="N148" s="103" t="n">
        <v>11359.56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7" t="n">
        <v>20.6148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9" t="n">
        <v>11.808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1072.38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320.21</v>
      </c>
      <c r="M152" s="100" t="n"/>
      <c r="N152" s="103" t="n">
        <v>22818.17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284.99</v>
      </c>
      <c r="M153" s="100" t="n"/>
      <c r="N153" s="113" t="n">
        <v>20308.17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131.29</v>
      </c>
      <c r="M154" s="100" t="n"/>
      <c r="N154" s="103" t="n">
        <v>9355.450000000001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1488.66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0.41</v>
      </c>
      <c r="H156" s="94" t="n">
        <v>1</v>
      </c>
      <c r="I156" s="116" t="n">
        <v>0.41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46.05</v>
      </c>
      <c r="M157" s="101" t="n">
        <v>71.26000000000001</v>
      </c>
      <c r="N157" s="103" t="n">
        <v>3281.52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261.32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45.7</v>
      </c>
      <c r="M159" s="101" t="n">
        <v>71.26000000000001</v>
      </c>
      <c r="N159" s="103" t="n">
        <v>3256.58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9" t="n">
        <v>5.904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5" t="n">
        <v>3.38496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307.37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91.75</v>
      </c>
      <c r="M163" s="100" t="n"/>
      <c r="N163" s="103" t="n">
        <v>6538.1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81.66</v>
      </c>
      <c r="M164" s="100" t="n"/>
      <c r="N164" s="113" t="n">
        <v>5818.91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37.62</v>
      </c>
      <c r="M165" s="100" t="n"/>
      <c r="N165" s="103" t="n">
        <v>2680.62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6" t="n">
        <v>426.65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13072.24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7845.95</v>
      </c>
      <c r="M168" s="131" t="n"/>
      <c r="N168" s="130" t="n">
        <v>325838.57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3209.42</v>
      </c>
      <c r="M170" s="131" t="n"/>
      <c r="N170" s="130" t="n">
        <v>228703.27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4636.53</v>
      </c>
      <c r="M171" s="131" t="n"/>
      <c r="N171" s="130" t="n">
        <v>97135.3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4636.53</v>
      </c>
      <c r="M173" s="131" t="n"/>
      <c r="N173" s="130" t="n">
        <v>97135.3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810.8099999999999</v>
      </c>
      <c r="M175" s="131" t="n"/>
      <c r="N175" s="130" t="n">
        <v>57778.32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4020.23</v>
      </c>
      <c r="M176" s="131" t="n"/>
      <c r="N176" s="130" t="n">
        <v>286481.59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3578</v>
      </c>
      <c r="M177" s="131" t="n"/>
      <c r="N177" s="130" t="n">
        <v>254968.6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1648.29</v>
      </c>
      <c r="M178" s="131" t="n"/>
      <c r="N178" s="130" t="n">
        <v>117457.43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13072.24</v>
      </c>
      <c r="M179" s="136" t="n"/>
      <c r="N179" s="125" t="n">
        <v>698264.6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381.88428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60.05856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13072.24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13072.24</v>
      </c>
      <c r="M185" s="131" t="n"/>
      <c r="N185" s="130" t="n">
        <v>698264.6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7845.95</v>
      </c>
      <c r="M187" s="131" t="n"/>
      <c r="N187" s="130" t="n">
        <v>325838.57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3209.42</v>
      </c>
      <c r="M189" s="131" t="n"/>
      <c r="N189" s="130" t="n">
        <v>228703.27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4636.53</v>
      </c>
      <c r="M190" s="131" t="n"/>
      <c r="N190" s="130" t="n">
        <v>97135.3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4636.53</v>
      </c>
      <c r="M191" s="131" t="n"/>
      <c r="N191" s="130" t="n">
        <v>97135.3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810.8099999999999</v>
      </c>
      <c r="M192" s="131" t="n"/>
      <c r="N192" s="130" t="n">
        <v>57778.32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4020.23</v>
      </c>
      <c r="M193" s="131" t="n"/>
      <c r="N193" s="130" t="n">
        <v>286481.59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3578</v>
      </c>
      <c r="M194" s="131" t="n"/>
      <c r="N194" s="130" t="n">
        <v>254968.6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1648.29</v>
      </c>
      <c r="M195" s="131" t="n"/>
      <c r="N195" s="130" t="n">
        <v>117457.43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13072.24</v>
      </c>
      <c r="M196" s="126" t="n"/>
      <c r="N196" s="125" t="n">
        <v>698264.6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7845.95</v>
      </c>
      <c r="M197" s="131" t="n"/>
      <c r="N197" s="130" t="n">
        <v>325838.57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3209.42</v>
      </c>
      <c r="M199" s="131" t="n"/>
      <c r="N199" s="130" t="n">
        <v>228703.27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4636.53</v>
      </c>
      <c r="M200" s="131" t="n"/>
      <c r="N200" s="130" t="n">
        <v>97135.3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4636.53</v>
      </c>
      <c r="M201" s="131" t="n"/>
      <c r="N201" s="130" t="n">
        <v>97135.3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810.8099999999999</v>
      </c>
      <c r="M202" s="131" t="n"/>
      <c r="N202" s="130" t="n">
        <v>57778.32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4020.23</v>
      </c>
      <c r="M203" s="131" t="n"/>
      <c r="N203" s="130" t="n">
        <v>286481.59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3578</v>
      </c>
      <c r="M204" s="131" t="n"/>
      <c r="N204" s="130" t="n">
        <v>254968.6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1648.29</v>
      </c>
      <c r="M205" s="131" t="n"/>
      <c r="N205" s="130" t="n">
        <v>117457.43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381.88428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60.05856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02-32-16</t>
        </is>
      </c>
    </row>
    <row r="25" ht="19.35" customHeight="1">
      <c r="A25" s="55" t="inlineStr">
        <is>
          <t>32 ВЛ 500 кВ Зейская ГЭС - Амурская №1. Сивакское уч. л-во Магдагачинского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53.23</v>
      </c>
      <c r="M31" s="64" t="n">
        <v>0.75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122.44</v>
      </c>
      <c r="E32" s="71" t="inlineStr">
        <is>
          <t>(</t>
        </is>
      </c>
      <c r="F32" s="70" t="n">
        <v>1.72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89.15000000000001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122.44</v>
      </c>
      <c r="E34" s="71" t="inlineStr">
        <is>
          <t>(</t>
        </is>
      </c>
      <c r="F34" s="77" t="n">
        <v>1.72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637-705 (538-540,705-751,559-560,561-566,612-614 вырубки нет)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0.79</v>
      </c>
      <c r="H44" s="94" t="n">
        <v>1</v>
      </c>
      <c r="I44" s="116" t="n">
        <v>0.79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85.16</v>
      </c>
      <c r="M46" s="101" t="n">
        <v>71.26000000000001</v>
      </c>
      <c r="N46" s="103" t="n">
        <v>6068.5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10.16256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85.16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85.16</v>
      </c>
      <c r="M49" s="100" t="n"/>
      <c r="N49" s="103" t="n">
        <v>6068.5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75.79000000000001</v>
      </c>
      <c r="M50" s="100" t="n"/>
      <c r="N50" s="113" t="n">
        <v>5400.97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34.92</v>
      </c>
      <c r="M51" s="100" t="n"/>
      <c r="N51" s="103" t="n">
        <v>2488.09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195.87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0.68</v>
      </c>
      <c r="H53" s="94" t="n">
        <v>1</v>
      </c>
      <c r="I53" s="116" t="n">
        <v>0.68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211.16</v>
      </c>
      <c r="M55" s="101" t="n">
        <v>71.26000000000001</v>
      </c>
      <c r="N55" s="103" t="n">
        <v>15047.26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25.19808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211.16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211.16</v>
      </c>
      <c r="M58" s="100" t="n"/>
      <c r="N58" s="103" t="n">
        <v>15047.26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187.93</v>
      </c>
      <c r="M59" s="100" t="n"/>
      <c r="N59" s="113" t="n">
        <v>13392.06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86.58</v>
      </c>
      <c r="M60" s="100" t="n"/>
      <c r="N60" s="103" t="n">
        <v>6169.38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485.67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0.22</v>
      </c>
      <c r="H62" s="94" t="n">
        <v>1</v>
      </c>
      <c r="I62" s="116" t="n">
        <v>0.22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85.84</v>
      </c>
      <c r="M64" s="101" t="n">
        <v>71.26000000000001</v>
      </c>
      <c r="N64" s="103" t="n">
        <v>6116.96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10.2432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85.84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85.84</v>
      </c>
      <c r="M67" s="100" t="n"/>
      <c r="N67" s="103" t="n">
        <v>6116.96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76.40000000000001</v>
      </c>
      <c r="M68" s="100" t="n"/>
      <c r="N68" s="113" t="n">
        <v>5444.09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35.19</v>
      </c>
      <c r="M69" s="100" t="n"/>
      <c r="N69" s="103" t="n">
        <v>2507.95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197.43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0.45</v>
      </c>
      <c r="H71" s="94" t="n">
        <v>1</v>
      </c>
      <c r="I71" s="116" t="n">
        <v>0.45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56.84</v>
      </c>
      <c r="M73" s="101" t="n">
        <v>71.26000000000001</v>
      </c>
      <c r="N73" s="103" t="n">
        <v>4050.42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7" t="n">
        <v>6.7824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56.84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56.84</v>
      </c>
      <c r="M76" s="100" t="n"/>
      <c r="N76" s="103" t="n">
        <v>4050.42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50.59</v>
      </c>
      <c r="M77" s="100" t="n"/>
      <c r="N77" s="113" t="n">
        <v>3604.87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23.3</v>
      </c>
      <c r="M78" s="100" t="n"/>
      <c r="N78" s="103" t="n">
        <v>1660.67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130.73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0.59</v>
      </c>
      <c r="H80" s="94" t="n">
        <v>1</v>
      </c>
      <c r="I80" s="116" t="n">
        <v>0.59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217.86</v>
      </c>
      <c r="M82" s="101" t="n">
        <v>71.26000000000001</v>
      </c>
      <c r="N82" s="103" t="n">
        <v>15524.7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25.99776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217.86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217.86</v>
      </c>
      <c r="M85" s="100" t="n"/>
      <c r="N85" s="103" t="n">
        <v>15524.7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193.9</v>
      </c>
      <c r="M86" s="100" t="n"/>
      <c r="N86" s="113" t="n">
        <v>13816.98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89.31999999999999</v>
      </c>
      <c r="M87" s="100" t="n"/>
      <c r="N87" s="103" t="n">
        <v>6365.13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501.08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0.19</v>
      </c>
      <c r="H89" s="94" t="n">
        <v>1</v>
      </c>
      <c r="I89" s="116" t="n">
        <v>0.19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90.18000000000001</v>
      </c>
      <c r="M91" s="101" t="n">
        <v>71.26000000000001</v>
      </c>
      <c r="N91" s="103" t="n">
        <v>6426.23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10.7616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90.18000000000001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90.18000000000001</v>
      </c>
      <c r="M94" s="100" t="n"/>
      <c r="N94" s="103" t="n">
        <v>6426.23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80.26000000000001</v>
      </c>
      <c r="M95" s="100" t="n"/>
      <c r="N95" s="113" t="n">
        <v>5719.34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36.97</v>
      </c>
      <c r="M96" s="100" t="n"/>
      <c r="N96" s="103" t="n">
        <v>2634.75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207.41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1718.19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747.04</v>
      </c>
      <c r="M99" s="131" t="n"/>
      <c r="N99" s="130" t="n">
        <v>53234.07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747.04</v>
      </c>
      <c r="M101" s="131" t="n"/>
      <c r="N101" s="130" t="n">
        <v>53234.07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747.04</v>
      </c>
      <c r="M107" s="131" t="n"/>
      <c r="N107" s="130" t="n">
        <v>53234.07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664.87</v>
      </c>
      <c r="M108" s="131" t="n"/>
      <c r="N108" s="130" t="n">
        <v>47378.31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306.28</v>
      </c>
      <c r="M109" s="131" t="n"/>
      <c r="N109" s="130" t="n">
        <v>21825.97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1718.19</v>
      </c>
      <c r="M110" s="136" t="n"/>
      <c r="N110" s="125" t="n">
        <v>122438.35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89.1456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1718.19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1718.19</v>
      </c>
      <c r="M116" s="131" t="n"/>
      <c r="N116" s="130" t="n">
        <v>122438.35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747.04</v>
      </c>
      <c r="M118" s="131" t="n"/>
      <c r="N118" s="130" t="n">
        <v>53234.07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747.04</v>
      </c>
      <c r="M120" s="131" t="n"/>
      <c r="N120" s="130" t="n">
        <v>53234.07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747.04</v>
      </c>
      <c r="M124" s="131" t="n"/>
      <c r="N124" s="130" t="n">
        <v>53234.07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664.87</v>
      </c>
      <c r="M125" s="131" t="n"/>
      <c r="N125" s="130" t="n">
        <v>47378.31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306.28</v>
      </c>
      <c r="M126" s="131" t="n"/>
      <c r="N126" s="130" t="n">
        <v>21825.97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1718.19</v>
      </c>
      <c r="M127" s="126" t="n"/>
      <c r="N127" s="125" t="n">
        <v>122438.35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747.04</v>
      </c>
      <c r="M128" s="131" t="n"/>
      <c r="N128" s="130" t="n">
        <v>53234.07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747.04</v>
      </c>
      <c r="M130" s="131" t="n"/>
      <c r="N130" s="130" t="n">
        <v>53234.07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747.04</v>
      </c>
      <c r="M134" s="131" t="n"/>
      <c r="N134" s="130" t="n">
        <v>53234.07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664.87</v>
      </c>
      <c r="M135" s="131" t="n"/>
      <c r="N135" s="130" t="n">
        <v>47378.31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306.28</v>
      </c>
      <c r="M136" s="131" t="n"/>
      <c r="N136" s="130" t="n">
        <v>21825.97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89.1456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9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02-32-17</t>
        </is>
      </c>
    </row>
    <row r="25" ht="19.35" customHeight="1">
      <c r="A25" s="55" t="inlineStr">
        <is>
          <t>32 ВЛ 500 кВ Зейская ГЭС - Амурская №1. Мухинского уч. л-ва Шимановского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12982.63</v>
      </c>
      <c r="M31" s="64" t="n">
        <v>182.19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35629.78</v>
      </c>
      <c r="E32" s="71" t="inlineStr">
        <is>
          <t>(</t>
        </is>
      </c>
      <c r="F32" s="70" t="n">
        <v>609.65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21551.61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2011.78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35629.78</v>
      </c>
      <c r="E34" s="71" t="inlineStr">
        <is>
          <t>(</t>
        </is>
      </c>
      <c r="F34" s="77" t="n">
        <v>609.65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3198</v>
      </c>
      <c r="H44" s="94" t="n">
        <v>1</v>
      </c>
      <c r="I44" s="95" t="n">
        <v>3198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145022.9</v>
      </c>
      <c r="M45" s="101" t="n">
        <v>71.26000000000001</v>
      </c>
      <c r="N45" s="103" t="n">
        <v>10334331.85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17000.568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145022.9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145022.9</v>
      </c>
      <c r="M48" s="100" t="n"/>
      <c r="N48" s="103" t="n">
        <v>10334331.85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129070.38</v>
      </c>
      <c r="M49" s="100" t="n"/>
      <c r="N49" s="113" t="n">
        <v>9197555.35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59459.39</v>
      </c>
      <c r="M50" s="100" t="n"/>
      <c r="N50" s="103" t="n">
        <v>4237076.06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333552.67</v>
      </c>
      <c r="M51" s="114" t="n"/>
      <c r="N51" s="93" t="n"/>
    </row>
    <row r="52" ht="19.35" customHeight="1">
      <c r="A52" s="89" t="inlineStr">
        <is>
          <t>Пролет 751-963, 969-1094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57.57</v>
      </c>
      <c r="H53" s="94" t="n">
        <v>1</v>
      </c>
      <c r="I53" s="116" t="n">
        <v>57.57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3" t="n">
        <v>3383.04</v>
      </c>
      <c r="M54" s="101" t="n">
        <v>71.26000000000001</v>
      </c>
      <c r="N54" s="103" t="n">
        <v>241075.43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359.92764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3" t="n">
        <v>3383.04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3" t="n">
        <v>3383.04</v>
      </c>
      <c r="M57" s="100" t="n"/>
      <c r="N57" s="103" t="n">
        <v>241075.43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3" t="n">
        <v>3010.91</v>
      </c>
      <c r="M58" s="100" t="n"/>
      <c r="N58" s="113" t="n">
        <v>214557.13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3" t="n">
        <v>1387.05</v>
      </c>
      <c r="M59" s="100" t="n"/>
      <c r="N59" s="103" t="n">
        <v>98840.92999999999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5" t="n">
        <v>7781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22.95</v>
      </c>
      <c r="H61" s="94" t="n">
        <v>1</v>
      </c>
      <c r="I61" s="116" t="n">
        <v>22.95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3" t="n">
        <v>2614.65</v>
      </c>
      <c r="M62" s="101" t="n">
        <v>71.26000000000001</v>
      </c>
      <c r="N62" s="103" t="n">
        <v>186319.96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9" t="n">
        <v>278.154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3" t="n">
        <v>2614.65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3" t="n">
        <v>2614.65</v>
      </c>
      <c r="M65" s="100" t="n"/>
      <c r="N65" s="103" t="n">
        <v>186319.96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3" t="n">
        <v>2327.04</v>
      </c>
      <c r="M66" s="100" t="n"/>
      <c r="N66" s="113" t="n">
        <v>165824.76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3" t="n">
        <v>1072.01</v>
      </c>
      <c r="M67" s="100" t="n"/>
      <c r="N67" s="103" t="n">
        <v>76391.17999999999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5" t="n">
        <v>6013.7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8.220000000000001</v>
      </c>
      <c r="H69" s="94" t="n">
        <v>1</v>
      </c>
      <c r="I69" s="116" t="n">
        <v>8.220000000000001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3" t="n">
        <v>1242.47</v>
      </c>
      <c r="M70" s="101" t="n">
        <v>71.26000000000001</v>
      </c>
      <c r="N70" s="103" t="n">
        <v>88538.41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132.1776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3" t="n">
        <v>1242.47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3" t="n">
        <v>1242.47</v>
      </c>
      <c r="M73" s="100" t="n"/>
      <c r="N73" s="103" t="n">
        <v>88538.41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3" t="n">
        <v>1105.8</v>
      </c>
      <c r="M74" s="100" t="n"/>
      <c r="N74" s="113" t="n">
        <v>78799.17999999999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509.41</v>
      </c>
      <c r="M75" s="100" t="n"/>
      <c r="N75" s="103" t="n">
        <v>36300.75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5" t="n">
        <v>2857.68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ФЕР01-02-099-06</t>
        </is>
      </c>
      <c r="C77" s="91" t="inlineStr">
        <is>
          <t>Валка деревьев мягких пород с корня, диаметр стволов: более 32 см</t>
        </is>
      </c>
      <c r="D77" s="271" t="n"/>
      <c r="E77" s="272" t="n"/>
      <c r="F77" s="92" t="inlineStr">
        <is>
          <t>100 шт</t>
        </is>
      </c>
      <c r="G77" s="93" t="n">
        <v>0.5</v>
      </c>
      <c r="H77" s="94" t="n">
        <v>1</v>
      </c>
      <c r="I77" s="278" t="n">
        <v>0.5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192.7</v>
      </c>
      <c r="K78" s="273" t="n">
        <v>1.2</v>
      </c>
      <c r="L78" s="101" t="n">
        <v>115.62</v>
      </c>
      <c r="M78" s="101" t="n">
        <v>71.26000000000001</v>
      </c>
      <c r="N78" s="103" t="n">
        <v>8239.08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20.5</v>
      </c>
      <c r="H79" s="273" t="n">
        <v>1.2</v>
      </c>
      <c r="I79" s="276" t="n">
        <v>12.3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115.62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115.62</v>
      </c>
      <c r="M81" s="100" t="n"/>
      <c r="N81" s="103" t="n">
        <v>8239.08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102.9</v>
      </c>
      <c r="M82" s="100" t="n"/>
      <c r="N82" s="113" t="n">
        <v>7332.78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47.4</v>
      </c>
      <c r="M83" s="100" t="n"/>
      <c r="N83" s="103" t="n">
        <v>3378.02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265.92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ФЕР01-02-099-07</t>
        </is>
      </c>
      <c r="C85" s="91" t="inlineStr">
        <is>
          <t>Валка деревьев твердых пород и лиственницы с корня, диаметр стволов: до 16 см</t>
        </is>
      </c>
      <c r="D85" s="271" t="n"/>
      <c r="E85" s="272" t="n"/>
      <c r="F85" s="92" t="inlineStr">
        <is>
          <t>100 шт</t>
        </is>
      </c>
      <c r="G85" s="93" t="n">
        <v>16.82</v>
      </c>
      <c r="H85" s="94" t="n">
        <v>1</v>
      </c>
      <c r="I85" s="116" t="n">
        <v>16.82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59.22</v>
      </c>
      <c r="K86" s="273" t="n">
        <v>1.2</v>
      </c>
      <c r="L86" s="103" t="n">
        <v>1195.3</v>
      </c>
      <c r="M86" s="101" t="n">
        <v>71.26000000000001</v>
      </c>
      <c r="N86" s="103" t="n">
        <v>85177.08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6.3</v>
      </c>
      <c r="H87" s="273" t="n">
        <v>1.2</v>
      </c>
      <c r="I87" s="277" t="n">
        <v>127.1592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59.22</v>
      </c>
      <c r="K88" s="100" t="n"/>
      <c r="L88" s="103" t="n">
        <v>1195.3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3" t="n">
        <v>1195.3</v>
      </c>
      <c r="M89" s="100" t="n"/>
      <c r="N89" s="103" t="n">
        <v>85177.08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3" t="n">
        <v>1063.82</v>
      </c>
      <c r="M90" s="100" t="n"/>
      <c r="N90" s="113" t="n">
        <v>75807.60000000001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490.07</v>
      </c>
      <c r="M91" s="100" t="n"/>
      <c r="N91" s="103" t="n">
        <v>34922.6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5" t="n">
        <v>2749.19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ФЕР01-02-099-10</t>
        </is>
      </c>
      <c r="C93" s="91" t="inlineStr">
        <is>
          <t>Валка деревьев твердых пород и лиственницы с корня, диаметр стволов: до 28 см</t>
        </is>
      </c>
      <c r="D93" s="271" t="n"/>
      <c r="E93" s="272" t="n"/>
      <c r="F93" s="92" t="inlineStr">
        <is>
          <t>100 шт</t>
        </is>
      </c>
      <c r="G93" s="93" t="n">
        <v>6.07</v>
      </c>
      <c r="H93" s="94" t="n">
        <v>1</v>
      </c>
      <c r="I93" s="116" t="n">
        <v>6.07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115.62</v>
      </c>
      <c r="K94" s="273" t="n">
        <v>1.2</v>
      </c>
      <c r="L94" s="101" t="n">
        <v>842.1799999999999</v>
      </c>
      <c r="M94" s="101" t="n">
        <v>71.26000000000001</v>
      </c>
      <c r="N94" s="103" t="n">
        <v>60013.75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12.3</v>
      </c>
      <c r="H95" s="273" t="n">
        <v>1.2</v>
      </c>
      <c r="I95" s="277" t="n">
        <v>89.5932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842.1799999999999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842.1799999999999</v>
      </c>
      <c r="M97" s="100" t="n"/>
      <c r="N97" s="103" t="n">
        <v>60013.75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749.54</v>
      </c>
      <c r="M98" s="100" t="n"/>
      <c r="N98" s="113" t="n">
        <v>53412.24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345.29</v>
      </c>
      <c r="M99" s="100" t="n"/>
      <c r="N99" s="103" t="n">
        <v>24605.64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5" t="n">
        <v>1937.01</v>
      </c>
      <c r="M100" s="114" t="n"/>
      <c r="N100" s="93" t="n"/>
    </row>
    <row r="101" ht="55.35" customHeight="1">
      <c r="A101" s="87" t="inlineStr">
        <is>
          <t>8</t>
        </is>
      </c>
      <c r="B101" s="90" t="inlineStr">
        <is>
          <t>ФЕР01-02-099-11</t>
        </is>
      </c>
      <c r="C101" s="91" t="inlineStr">
        <is>
          <t>Валка деревьев твердых пород и лиственницы с корня, диаметр стволов: до 32 см</t>
        </is>
      </c>
      <c r="D101" s="271" t="n"/>
      <c r="E101" s="272" t="n"/>
      <c r="F101" s="92" t="inlineStr">
        <is>
          <t>100 шт</t>
        </is>
      </c>
      <c r="G101" s="93" t="n">
        <v>1.99</v>
      </c>
      <c r="H101" s="94" t="n">
        <v>1</v>
      </c>
      <c r="I101" s="116" t="n">
        <v>1.99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154.16</v>
      </c>
      <c r="K102" s="273" t="n">
        <v>1.2</v>
      </c>
      <c r="L102" s="101" t="n">
        <v>368.13</v>
      </c>
      <c r="M102" s="101" t="n">
        <v>71.26000000000001</v>
      </c>
      <c r="N102" s="103" t="n">
        <v>26232.94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16.4</v>
      </c>
      <c r="H103" s="273" t="n">
        <v>1.2</v>
      </c>
      <c r="I103" s="277" t="n">
        <v>39.1632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271" t="n"/>
      <c r="E104" s="272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368.13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271" t="n"/>
      <c r="E105" s="272" t="n"/>
      <c r="F105" s="99" t="n"/>
      <c r="G105" s="107" t="n"/>
      <c r="H105" s="107" t="n"/>
      <c r="I105" s="100" t="n"/>
      <c r="J105" s="100" t="n"/>
      <c r="K105" s="100" t="n"/>
      <c r="L105" s="101" t="n">
        <v>368.13</v>
      </c>
      <c r="M105" s="100" t="n"/>
      <c r="N105" s="103" t="n">
        <v>26232.94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271" t="n"/>
      <c r="E106" s="272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327.64</v>
      </c>
      <c r="M106" s="100" t="n"/>
      <c r="N106" s="113" t="n">
        <v>23347.32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150.93</v>
      </c>
      <c r="M107" s="100" t="n"/>
      <c r="N107" s="103" t="n">
        <v>10755.51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271" t="n"/>
      <c r="E108" s="272" t="n"/>
      <c r="F108" s="100" t="n"/>
      <c r="G108" s="107" t="n"/>
      <c r="H108" s="107" t="n"/>
      <c r="I108" s="114" t="n"/>
      <c r="J108" s="114" t="n"/>
      <c r="K108" s="114" t="n"/>
      <c r="L108" s="116" t="n">
        <v>846.7</v>
      </c>
      <c r="M108" s="114" t="n"/>
      <c r="N108" s="93" t="n"/>
    </row>
    <row r="109" ht="55.35" customHeight="1">
      <c r="A109" s="87" t="inlineStr">
        <is>
          <t>9</t>
        </is>
      </c>
      <c r="B109" s="90" t="inlineStr">
        <is>
          <t>ФЕР01-02-099-12</t>
        </is>
      </c>
      <c r="C109" s="91" t="inlineStr">
        <is>
          <t>Валка деревьев твердых пород и лиственницы с корня, диаметр стволов: более 32 см</t>
        </is>
      </c>
      <c r="D109" s="271" t="n"/>
      <c r="E109" s="272" t="n"/>
      <c r="F109" s="92" t="inlineStr">
        <is>
          <t>100 шт</t>
        </is>
      </c>
      <c r="G109" s="93" t="n">
        <v>0.09</v>
      </c>
      <c r="H109" s="94" t="n">
        <v>1</v>
      </c>
      <c r="I109" s="116" t="n">
        <v>0.09</v>
      </c>
      <c r="J109" s="93" t="n"/>
      <c r="K109" s="93" t="n"/>
      <c r="L109" s="93" t="n"/>
      <c r="M109" s="93" t="n"/>
      <c r="N109" s="93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271" t="n"/>
      <c r="E110" s="272" t="n"/>
      <c r="F110" s="99" t="n"/>
      <c r="G110" s="99" t="n"/>
      <c r="H110" s="99" t="n"/>
      <c r="I110" s="100" t="n"/>
      <c r="J110" s="101" t="n">
        <v>237.82</v>
      </c>
      <c r="K110" s="273" t="n">
        <v>1.2</v>
      </c>
      <c r="L110" s="101" t="n">
        <v>25.68</v>
      </c>
      <c r="M110" s="101" t="n">
        <v>71.26000000000001</v>
      </c>
      <c r="N110" s="103" t="n">
        <v>1829.96</v>
      </c>
    </row>
    <row r="111" ht="19.35" customHeight="1">
      <c r="A111" s="96" t="n"/>
      <c r="B111" s="104" t="n"/>
      <c r="C111" s="98" t="inlineStr">
        <is>
          <t>ЗТ</t>
        </is>
      </c>
      <c r="D111" s="271" t="n"/>
      <c r="E111" s="272" t="n"/>
      <c r="F111" s="105" t="inlineStr">
        <is>
          <t>чел.-ч</t>
        </is>
      </c>
      <c r="G111" s="276" t="n">
        <v>25.3</v>
      </c>
      <c r="H111" s="273" t="n">
        <v>1.2</v>
      </c>
      <c r="I111" s="277" t="n">
        <v>2.7324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Итого по расценке</t>
        </is>
      </c>
      <c r="D112" s="271" t="n"/>
      <c r="E112" s="272" t="n"/>
      <c r="F112" s="99" t="n"/>
      <c r="G112" s="107" t="n"/>
      <c r="H112" s="107" t="n"/>
      <c r="I112" s="100" t="n"/>
      <c r="J112" s="101" t="n">
        <v>237.82</v>
      </c>
      <c r="K112" s="100" t="n"/>
      <c r="L112" s="101" t="n">
        <v>25.68</v>
      </c>
      <c r="M112" s="100" t="n"/>
      <c r="N112" s="108" t="n"/>
    </row>
    <row r="113" ht="19.35" customHeight="1">
      <c r="A113" s="96" t="n"/>
      <c r="B113" s="109" t="n"/>
      <c r="C113" s="98" t="inlineStr">
        <is>
          <t>ФОТ</t>
        </is>
      </c>
      <c r="D113" s="271" t="n"/>
      <c r="E113" s="272" t="n"/>
      <c r="F113" s="99" t="n"/>
      <c r="G113" s="107" t="n"/>
      <c r="H113" s="107" t="n"/>
      <c r="I113" s="100" t="n"/>
      <c r="J113" s="100" t="n"/>
      <c r="K113" s="100" t="n"/>
      <c r="L113" s="101" t="n">
        <v>25.68</v>
      </c>
      <c r="M113" s="100" t="n"/>
      <c r="N113" s="103" t="n">
        <v>1829.96</v>
      </c>
    </row>
    <row r="114" ht="42" customHeight="1">
      <c r="A114" s="96" t="n"/>
      <c r="B114" s="110" t="inlineStr">
        <is>
          <t>Пр/812-001.4-1</t>
        </is>
      </c>
      <c r="C114" s="98" t="inlineStr">
        <is>
          <t>НР Земляные работы по другим видам работ (подготовительным, сопутствующим, укрепительным)</t>
        </is>
      </c>
      <c r="D114" s="271" t="n"/>
      <c r="E114" s="272" t="n"/>
      <c r="F114" s="105" t="inlineStr">
        <is>
          <t>%</t>
        </is>
      </c>
      <c r="G114" s="111" t="n">
        <v>89</v>
      </c>
      <c r="H114" s="112" t="n"/>
      <c r="I114" s="111" t="n">
        <v>89</v>
      </c>
      <c r="J114" s="100" t="n"/>
      <c r="K114" s="100" t="n"/>
      <c r="L114" s="101" t="n">
        <v>22.86</v>
      </c>
      <c r="M114" s="100" t="n"/>
      <c r="N114" s="113" t="n">
        <v>1628.66</v>
      </c>
    </row>
    <row r="115" ht="42" customHeight="1">
      <c r="A115" s="96" t="n"/>
      <c r="B115" s="110" t="inlineStr">
        <is>
          <t>Пр/774-001.4</t>
        </is>
      </c>
      <c r="C115" s="98" t="inlineStr">
        <is>
          <t>СП Земляные работы по другим видам работ (подготовительным, сопутствующим, укрепительным)</t>
        </is>
      </c>
      <c r="D115" s="271" t="n"/>
      <c r="E115" s="272" t="n"/>
      <c r="F115" s="105" t="inlineStr">
        <is>
          <t>%</t>
        </is>
      </c>
      <c r="G115" s="111" t="n">
        <v>41</v>
      </c>
      <c r="H115" s="112" t="n"/>
      <c r="I115" s="111" t="n">
        <v>41</v>
      </c>
      <c r="J115" s="100" t="n"/>
      <c r="K115" s="100" t="n"/>
      <c r="L115" s="101" t="n">
        <v>10.53</v>
      </c>
      <c r="M115" s="100" t="n"/>
      <c r="N115" s="101" t="n">
        <v>750.28</v>
      </c>
    </row>
    <row r="116" ht="19.35" customHeight="1">
      <c r="A116" s="96" t="n"/>
      <c r="B116" s="109" t="n"/>
      <c r="C116" s="87" t="inlineStr">
        <is>
          <t>Всего по позиции</t>
        </is>
      </c>
      <c r="D116" s="271" t="n"/>
      <c r="E116" s="272" t="n"/>
      <c r="F116" s="100" t="n"/>
      <c r="G116" s="107" t="n"/>
      <c r="H116" s="107" t="n"/>
      <c r="I116" s="114" t="n"/>
      <c r="J116" s="114" t="n"/>
      <c r="K116" s="114" t="n"/>
      <c r="L116" s="116" t="n">
        <v>59.07</v>
      </c>
      <c r="M116" s="114" t="n"/>
      <c r="N116" s="93" t="n"/>
    </row>
    <row r="117" ht="68.65000000000001" customHeight="1">
      <c r="A117" s="87" t="inlineStr">
        <is>
          <t>10</t>
        </is>
      </c>
      <c r="B117" s="90" t="inlineStr">
        <is>
          <t>ФЕР01-02-100-01</t>
        </is>
      </c>
      <c r="C11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271" t="n"/>
      <c r="E117" s="272" t="n"/>
      <c r="F117" s="92" t="inlineStr">
        <is>
          <t>100 шт</t>
        </is>
      </c>
      <c r="G117" s="93" t="n">
        <v>74.39</v>
      </c>
      <c r="H117" s="94" t="n">
        <v>1</v>
      </c>
      <c r="I117" s="116" t="n">
        <v>74.39</v>
      </c>
      <c r="J117" s="93" t="n"/>
      <c r="K117" s="93" t="n"/>
      <c r="L117" s="93" t="n"/>
      <c r="M117" s="93" t="n"/>
      <c r="N117" s="93" t="n"/>
    </row>
    <row r="118" ht="19.35" customHeight="1">
      <c r="A118" s="96" t="n"/>
      <c r="B118" s="97" t="inlineStr">
        <is>
          <t>1</t>
        </is>
      </c>
      <c r="C118" s="98" t="inlineStr">
        <is>
          <t>ОТ</t>
        </is>
      </c>
      <c r="D118" s="271" t="n"/>
      <c r="E118" s="272" t="n"/>
      <c r="F118" s="99" t="n"/>
      <c r="G118" s="99" t="n"/>
      <c r="H118" s="99" t="n"/>
      <c r="I118" s="100" t="n"/>
      <c r="J118" s="101" t="n">
        <v>115.44</v>
      </c>
      <c r="K118" s="273" t="n">
        <v>1.2</v>
      </c>
      <c r="L118" s="103" t="n">
        <v>10305.1</v>
      </c>
      <c r="M118" s="101" t="n">
        <v>71.26000000000001</v>
      </c>
      <c r="N118" s="103" t="n">
        <v>734341.4300000001</v>
      </c>
    </row>
    <row r="119" ht="19.35" customHeight="1">
      <c r="A119" s="96" t="n"/>
      <c r="B119" s="97" t="inlineStr">
        <is>
          <t>2</t>
        </is>
      </c>
      <c r="C119" s="98" t="inlineStr">
        <is>
          <t>ЭМ</t>
        </is>
      </c>
      <c r="D119" s="271" t="n"/>
      <c r="E119" s="272" t="n"/>
      <c r="F119" s="99" t="n"/>
      <c r="G119" s="99" t="n"/>
      <c r="H119" s="99" t="n"/>
      <c r="I119" s="100" t="n"/>
      <c r="J119" s="101" t="n">
        <v>655.4299999999999</v>
      </c>
      <c r="K119" s="273" t="n">
        <v>1.2</v>
      </c>
      <c r="L119" s="103" t="n">
        <v>58508.93</v>
      </c>
      <c r="M119" s="100" t="n"/>
      <c r="N119" s="100" t="n"/>
    </row>
    <row r="120" ht="19.35" customHeight="1">
      <c r="A120" s="96" t="n"/>
      <c r="B120" s="97" t="inlineStr">
        <is>
          <t>3</t>
        </is>
      </c>
      <c r="C120" s="98" t="inlineStr">
        <is>
          <t>в т.ч. ОТм</t>
        </is>
      </c>
      <c r="D120" s="271" t="n"/>
      <c r="E120" s="272" t="n"/>
      <c r="F120" s="99" t="n"/>
      <c r="G120" s="99" t="n"/>
      <c r="H120" s="99" t="n"/>
      <c r="I120" s="100" t="n"/>
      <c r="J120" s="101" t="n">
        <v>114.62</v>
      </c>
      <c r="K120" s="273" t="n">
        <v>1.2</v>
      </c>
      <c r="L120" s="103" t="n">
        <v>10231.9</v>
      </c>
      <c r="M120" s="101" t="n">
        <v>71.26000000000001</v>
      </c>
      <c r="N120" s="103" t="n">
        <v>729125.1899999999</v>
      </c>
    </row>
    <row r="121" ht="19.35" customHeight="1">
      <c r="A121" s="96" t="n"/>
      <c r="B121" s="104" t="n"/>
      <c r="C121" s="98" t="inlineStr">
        <is>
          <t>ЗТ</t>
        </is>
      </c>
      <c r="D121" s="271" t="n"/>
      <c r="E121" s="272" t="n"/>
      <c r="F121" s="105" t="inlineStr">
        <is>
          <t>чел.-ч</t>
        </is>
      </c>
      <c r="G121" s="276" t="n">
        <v>14.8</v>
      </c>
      <c r="H121" s="273" t="n">
        <v>1.2</v>
      </c>
      <c r="I121" s="280" t="n">
        <v>1321.1664</v>
      </c>
      <c r="J121" s="100" t="n"/>
      <c r="K121" s="100" t="n"/>
      <c r="L121" s="100" t="n"/>
      <c r="M121" s="100" t="n"/>
      <c r="N121" s="100" t="n"/>
    </row>
    <row r="122" ht="19.35" customHeight="1">
      <c r="A122" s="96" t="n"/>
      <c r="B122" s="104" t="n"/>
      <c r="C122" s="98" t="inlineStr">
        <is>
          <t>ЗТм</t>
        </is>
      </c>
      <c r="D122" s="271" t="n"/>
      <c r="E122" s="272" t="n"/>
      <c r="F122" s="105" t="inlineStr">
        <is>
          <t>чел.-ч</t>
        </is>
      </c>
      <c r="G122" s="101" t="n">
        <v>8.49</v>
      </c>
      <c r="H122" s="273" t="n">
        <v>1.2</v>
      </c>
      <c r="I122" s="275" t="n">
        <v>757.88532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Итого по расценке</t>
        </is>
      </c>
      <c r="D123" s="271" t="n"/>
      <c r="E123" s="272" t="n"/>
      <c r="F123" s="99" t="n"/>
      <c r="G123" s="107" t="n"/>
      <c r="H123" s="107" t="n"/>
      <c r="I123" s="100" t="n"/>
      <c r="J123" s="101" t="n">
        <v>770.87</v>
      </c>
      <c r="K123" s="100" t="n"/>
      <c r="L123" s="103" t="n">
        <v>68814.03</v>
      </c>
      <c r="M123" s="100" t="n"/>
      <c r="N123" s="108" t="n"/>
    </row>
    <row r="124" ht="19.35" customHeight="1">
      <c r="A124" s="96" t="n"/>
      <c r="B124" s="109" t="n"/>
      <c r="C124" s="98" t="inlineStr">
        <is>
          <t>ФОТ</t>
        </is>
      </c>
      <c r="D124" s="271" t="n"/>
      <c r="E124" s="272" t="n"/>
      <c r="F124" s="99" t="n"/>
      <c r="G124" s="107" t="n"/>
      <c r="H124" s="107" t="n"/>
      <c r="I124" s="100" t="n"/>
      <c r="J124" s="100" t="n"/>
      <c r="K124" s="100" t="n"/>
      <c r="L124" s="103" t="n">
        <v>20537</v>
      </c>
      <c r="M124" s="100" t="n"/>
      <c r="N124" s="103" t="n">
        <v>1463466.62</v>
      </c>
    </row>
    <row r="125" ht="42" customHeight="1">
      <c r="A125" s="96" t="n"/>
      <c r="B125" s="110" t="inlineStr">
        <is>
          <t>Пр/812-001.4-1</t>
        </is>
      </c>
      <c r="C125" s="98" t="inlineStr">
        <is>
          <t>НР Земляные работы по другим видам работ (подготовительным, сопутствующим, укрепительным)</t>
        </is>
      </c>
      <c r="D125" s="271" t="n"/>
      <c r="E125" s="272" t="n"/>
      <c r="F125" s="105" t="inlineStr">
        <is>
          <t>%</t>
        </is>
      </c>
      <c r="G125" s="111" t="n">
        <v>89</v>
      </c>
      <c r="H125" s="112" t="n"/>
      <c r="I125" s="111" t="n">
        <v>89</v>
      </c>
      <c r="J125" s="100" t="n"/>
      <c r="K125" s="100" t="n"/>
      <c r="L125" s="103" t="n">
        <v>18277.93</v>
      </c>
      <c r="M125" s="100" t="n"/>
      <c r="N125" s="113" t="n">
        <v>1302485.29</v>
      </c>
    </row>
    <row r="126" ht="42" customHeight="1">
      <c r="A126" s="96" t="n"/>
      <c r="B126" s="110" t="inlineStr">
        <is>
          <t>Пр/774-001.4</t>
        </is>
      </c>
      <c r="C126" s="98" t="inlineStr">
        <is>
          <t>СП Земляные работы по другим видам работ (подготовительным, сопутствующим, укрепительным)</t>
        </is>
      </c>
      <c r="D126" s="271" t="n"/>
      <c r="E126" s="272" t="n"/>
      <c r="F126" s="105" t="inlineStr">
        <is>
          <t>%</t>
        </is>
      </c>
      <c r="G126" s="111" t="n">
        <v>41</v>
      </c>
      <c r="H126" s="112" t="n"/>
      <c r="I126" s="111" t="n">
        <v>41</v>
      </c>
      <c r="J126" s="100" t="n"/>
      <c r="K126" s="100" t="n"/>
      <c r="L126" s="103" t="n">
        <v>8420.17</v>
      </c>
      <c r="M126" s="100" t="n"/>
      <c r="N126" s="103" t="n">
        <v>600021.3100000001</v>
      </c>
    </row>
    <row r="127" ht="19.35" customHeight="1">
      <c r="A127" s="96" t="n"/>
      <c r="B127" s="109" t="n"/>
      <c r="C127" s="87" t="inlineStr">
        <is>
          <t>Всего по позиции</t>
        </is>
      </c>
      <c r="D127" s="271" t="n"/>
      <c r="E127" s="272" t="n"/>
      <c r="F127" s="100" t="n"/>
      <c r="G127" s="107" t="n"/>
      <c r="H127" s="107" t="n"/>
      <c r="I127" s="114" t="n"/>
      <c r="J127" s="114" t="n"/>
      <c r="K127" s="114" t="n"/>
      <c r="L127" s="115" t="n">
        <v>95512.13</v>
      </c>
      <c r="M127" s="114" t="n"/>
      <c r="N127" s="93" t="n"/>
    </row>
    <row r="128" ht="55.35" customHeight="1">
      <c r="A128" s="87" t="inlineStr">
        <is>
          <t>11</t>
        </is>
      </c>
      <c r="B128" s="90" t="inlineStr">
        <is>
          <t>ФЕР01-02-100-07</t>
        </is>
      </c>
      <c r="C128" s="91" t="inlineStr">
        <is>
          <t>При трелевке на каждые последующие 100 м добавлять: к расценке 01-02-100-01</t>
        </is>
      </c>
      <c r="D128" s="271" t="n"/>
      <c r="E128" s="272" t="n"/>
      <c r="F128" s="92" t="inlineStr">
        <is>
          <t>100 шт</t>
        </is>
      </c>
      <c r="G128" s="93" t="n">
        <v>74.39</v>
      </c>
      <c r="H128" s="94" t="n">
        <v>1</v>
      </c>
      <c r="I128" s="116" t="n">
        <v>74.39</v>
      </c>
      <c r="J128" s="93" t="n"/>
      <c r="K128" s="93" t="n"/>
      <c r="L128" s="93" t="n"/>
      <c r="M128" s="93" t="n"/>
      <c r="N128" s="93" t="n"/>
    </row>
    <row r="129" ht="19.35" customHeight="1">
      <c r="A129" s="96" t="n"/>
      <c r="B129" s="97" t="inlineStr">
        <is>
          <t>1</t>
        </is>
      </c>
      <c r="C129" s="98" t="inlineStr">
        <is>
          <t>ОТ</t>
        </is>
      </c>
      <c r="D129" s="271" t="n"/>
      <c r="E129" s="272" t="n"/>
      <c r="F129" s="99" t="n"/>
      <c r="G129" s="99" t="n"/>
      <c r="H129" s="99" t="n"/>
      <c r="I129" s="100" t="n"/>
      <c r="J129" s="101" t="n">
        <v>28.94</v>
      </c>
      <c r="K129" s="273" t="n">
        <v>1.2</v>
      </c>
      <c r="L129" s="103" t="n">
        <v>2583.42</v>
      </c>
      <c r="M129" s="101" t="n">
        <v>71.26000000000001</v>
      </c>
      <c r="N129" s="103" t="n">
        <v>184094.51</v>
      </c>
    </row>
    <row r="130" ht="19.35" customHeight="1">
      <c r="A130" s="96" t="n"/>
      <c r="B130" s="97" t="inlineStr">
        <is>
          <t>2</t>
        </is>
      </c>
      <c r="C130" s="98" t="inlineStr">
        <is>
          <t>ЭМ</t>
        </is>
      </c>
      <c r="D130" s="271" t="n"/>
      <c r="E130" s="272" t="n"/>
      <c r="F130" s="99" t="n"/>
      <c r="G130" s="99" t="n"/>
      <c r="H130" s="99" t="n"/>
      <c r="I130" s="100" t="n"/>
      <c r="J130" s="101" t="n">
        <v>163.66</v>
      </c>
      <c r="K130" s="273" t="n">
        <v>1.2</v>
      </c>
      <c r="L130" s="103" t="n">
        <v>14609.6</v>
      </c>
      <c r="M130" s="100" t="n"/>
      <c r="N130" s="100" t="n"/>
    </row>
    <row r="131" ht="19.35" customHeight="1">
      <c r="A131" s="96" t="n"/>
      <c r="B131" s="97" t="inlineStr">
        <is>
          <t>3</t>
        </is>
      </c>
      <c r="C131" s="98" t="inlineStr">
        <is>
          <t>в т.ч. ОТм</t>
        </is>
      </c>
      <c r="D131" s="271" t="n"/>
      <c r="E131" s="272" t="n"/>
      <c r="F131" s="99" t="n"/>
      <c r="G131" s="99" t="n"/>
      <c r="H131" s="99" t="n"/>
      <c r="I131" s="100" t="n"/>
      <c r="J131" s="101" t="n">
        <v>28.62</v>
      </c>
      <c r="K131" s="273" t="n">
        <v>1.2</v>
      </c>
      <c r="L131" s="103" t="n">
        <v>2554.85</v>
      </c>
      <c r="M131" s="101" t="n">
        <v>71.26000000000001</v>
      </c>
      <c r="N131" s="103" t="n">
        <v>182058.61</v>
      </c>
    </row>
    <row r="132" ht="19.35" customHeight="1">
      <c r="A132" s="96" t="n"/>
      <c r="B132" s="104" t="n"/>
      <c r="C132" s="98" t="inlineStr">
        <is>
          <t>ЗТ</t>
        </is>
      </c>
      <c r="D132" s="271" t="n"/>
      <c r="E132" s="272" t="n"/>
      <c r="F132" s="105" t="inlineStr">
        <is>
          <t>чел.-ч</t>
        </is>
      </c>
      <c r="G132" s="101" t="n">
        <v>3.71</v>
      </c>
      <c r="H132" s="273" t="n">
        <v>1.2</v>
      </c>
      <c r="I132" s="275" t="n">
        <v>331.18428</v>
      </c>
      <c r="J132" s="100" t="n"/>
      <c r="K132" s="100" t="n"/>
      <c r="L132" s="100" t="n"/>
      <c r="M132" s="100" t="n"/>
      <c r="N132" s="100" t="n"/>
    </row>
    <row r="133" ht="19.35" customHeight="1">
      <c r="A133" s="96" t="n"/>
      <c r="B133" s="104" t="n"/>
      <c r="C133" s="98" t="inlineStr">
        <is>
          <t>ЗТм</t>
        </is>
      </c>
      <c r="D133" s="271" t="n"/>
      <c r="E133" s="272" t="n"/>
      <c r="F133" s="105" t="inlineStr">
        <is>
          <t>чел.-ч</t>
        </is>
      </c>
      <c r="G133" s="101" t="n">
        <v>2.12</v>
      </c>
      <c r="H133" s="273" t="n">
        <v>1.2</v>
      </c>
      <c r="I133" s="275" t="n">
        <v>189.24816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Итого по расценке</t>
        </is>
      </c>
      <c r="D134" s="271" t="n"/>
      <c r="E134" s="272" t="n"/>
      <c r="F134" s="99" t="n"/>
      <c r="G134" s="107" t="n"/>
      <c r="H134" s="107" t="n"/>
      <c r="I134" s="100" t="n"/>
      <c r="J134" s="101" t="n">
        <v>192.6</v>
      </c>
      <c r="K134" s="100" t="n"/>
      <c r="L134" s="103" t="n">
        <v>17193.02</v>
      </c>
      <c r="M134" s="100" t="n"/>
      <c r="N134" s="108" t="n"/>
    </row>
    <row r="135" ht="19.35" customHeight="1">
      <c r="A135" s="96" t="n"/>
      <c r="B135" s="109" t="n"/>
      <c r="C135" s="98" t="inlineStr">
        <is>
          <t>ФОТ</t>
        </is>
      </c>
      <c r="D135" s="271" t="n"/>
      <c r="E135" s="272" t="n"/>
      <c r="F135" s="99" t="n"/>
      <c r="G135" s="107" t="n"/>
      <c r="H135" s="107" t="n"/>
      <c r="I135" s="100" t="n"/>
      <c r="J135" s="100" t="n"/>
      <c r="K135" s="100" t="n"/>
      <c r="L135" s="103" t="n">
        <v>5138.27</v>
      </c>
      <c r="M135" s="100" t="n"/>
      <c r="N135" s="103" t="n">
        <v>366153.12</v>
      </c>
    </row>
    <row r="136" ht="42" customHeight="1">
      <c r="A136" s="96" t="n"/>
      <c r="B136" s="110" t="inlineStr">
        <is>
          <t>Пр/812-001.4-1</t>
        </is>
      </c>
      <c r="C136" s="98" t="inlineStr">
        <is>
          <t>НР Земляные работы по другим видам работ (подготовительным, сопутствующим, укрепительным)</t>
        </is>
      </c>
      <c r="D136" s="271" t="n"/>
      <c r="E136" s="272" t="n"/>
      <c r="F136" s="105" t="inlineStr">
        <is>
          <t>%</t>
        </is>
      </c>
      <c r="G136" s="111" t="n">
        <v>89</v>
      </c>
      <c r="H136" s="112" t="n"/>
      <c r="I136" s="111" t="n">
        <v>89</v>
      </c>
      <c r="J136" s="100" t="n"/>
      <c r="K136" s="100" t="n"/>
      <c r="L136" s="103" t="n">
        <v>4573.06</v>
      </c>
      <c r="M136" s="100" t="n"/>
      <c r="N136" s="113" t="n">
        <v>325876.28</v>
      </c>
    </row>
    <row r="137" ht="42" customHeight="1">
      <c r="A137" s="96" t="n"/>
      <c r="B137" s="110" t="inlineStr">
        <is>
          <t>Пр/774-001.4</t>
        </is>
      </c>
      <c r="C137" s="98" t="inlineStr">
        <is>
          <t>СП Земляные работы по другим видам работ (подготовительным, сопутствующим, укрепительным)</t>
        </is>
      </c>
      <c r="D137" s="271" t="n"/>
      <c r="E137" s="272" t="n"/>
      <c r="F137" s="105" t="inlineStr">
        <is>
          <t>%</t>
        </is>
      </c>
      <c r="G137" s="111" t="n">
        <v>41</v>
      </c>
      <c r="H137" s="112" t="n"/>
      <c r="I137" s="111" t="n">
        <v>41</v>
      </c>
      <c r="J137" s="100" t="n"/>
      <c r="K137" s="100" t="n"/>
      <c r="L137" s="103" t="n">
        <v>2106.69</v>
      </c>
      <c r="M137" s="100" t="n"/>
      <c r="N137" s="103" t="n">
        <v>150122.78</v>
      </c>
    </row>
    <row r="138" ht="19.35" customHeight="1">
      <c r="A138" s="96" t="n"/>
      <c r="B138" s="109" t="n"/>
      <c r="C138" s="87" t="inlineStr">
        <is>
          <t>Всего по позиции</t>
        </is>
      </c>
      <c r="D138" s="271" t="n"/>
      <c r="E138" s="272" t="n"/>
      <c r="F138" s="100" t="n"/>
      <c r="G138" s="107" t="n"/>
      <c r="H138" s="107" t="n"/>
      <c r="I138" s="114" t="n"/>
      <c r="J138" s="114" t="n"/>
      <c r="K138" s="114" t="n"/>
      <c r="L138" s="115" t="n">
        <v>23872.77</v>
      </c>
      <c r="M138" s="114" t="n"/>
      <c r="N138" s="93" t="n"/>
    </row>
    <row r="139" ht="68.65000000000001" customHeight="1">
      <c r="A139" s="87" t="inlineStr">
        <is>
          <t>12</t>
        </is>
      </c>
      <c r="B139" s="90" t="inlineStr">
        <is>
          <t>ФЕР01-02-100-02</t>
        </is>
      </c>
      <c r="C13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271" t="n"/>
      <c r="E139" s="272" t="n"/>
      <c r="F139" s="92" t="inlineStr">
        <is>
          <t>100 шт</t>
        </is>
      </c>
      <c r="G139" s="93" t="n">
        <v>29.02</v>
      </c>
      <c r="H139" s="94" t="n">
        <v>1</v>
      </c>
      <c r="I139" s="116" t="n">
        <v>29.02</v>
      </c>
      <c r="J139" s="93" t="n"/>
      <c r="K139" s="93" t="n"/>
      <c r="L139" s="93" t="n"/>
      <c r="M139" s="93" t="n"/>
      <c r="N139" s="93" t="n"/>
    </row>
    <row r="140" ht="19.35" customHeight="1">
      <c r="A140" s="96" t="n"/>
      <c r="B140" s="97" t="inlineStr">
        <is>
          <t>1</t>
        </is>
      </c>
      <c r="C140" s="98" t="inlineStr">
        <is>
          <t>ОТ</t>
        </is>
      </c>
      <c r="D140" s="271" t="n"/>
      <c r="E140" s="272" t="n"/>
      <c r="F140" s="99" t="n"/>
      <c r="G140" s="99" t="n"/>
      <c r="H140" s="99" t="n"/>
      <c r="I140" s="100" t="n"/>
      <c r="J140" s="101" t="n">
        <v>201.24</v>
      </c>
      <c r="K140" s="273" t="n">
        <v>1.2</v>
      </c>
      <c r="L140" s="103" t="n">
        <v>7007.98</v>
      </c>
      <c r="M140" s="101" t="n">
        <v>71.26000000000001</v>
      </c>
      <c r="N140" s="103" t="n">
        <v>499388.65</v>
      </c>
    </row>
    <row r="141" ht="19.35" customHeight="1">
      <c r="A141" s="96" t="n"/>
      <c r="B141" s="97" t="inlineStr">
        <is>
          <t>2</t>
        </is>
      </c>
      <c r="C141" s="98" t="inlineStr">
        <is>
          <t>ЭМ</t>
        </is>
      </c>
      <c r="D141" s="271" t="n"/>
      <c r="E141" s="272" t="n"/>
      <c r="F141" s="99" t="n"/>
      <c r="G141" s="99" t="n"/>
      <c r="H141" s="99" t="n"/>
      <c r="I141" s="100" t="n"/>
      <c r="J141" s="103" t="n">
        <v>1142.56</v>
      </c>
      <c r="K141" s="273" t="n">
        <v>1.2</v>
      </c>
      <c r="L141" s="103" t="n">
        <v>39788.51</v>
      </c>
      <c r="M141" s="100" t="n"/>
      <c r="N141" s="100" t="n"/>
    </row>
    <row r="142" ht="19.35" customHeight="1">
      <c r="A142" s="96" t="n"/>
      <c r="B142" s="97" t="inlineStr">
        <is>
          <t>3</t>
        </is>
      </c>
      <c r="C142" s="98" t="inlineStr">
        <is>
          <t>в т.ч. ОТм</t>
        </is>
      </c>
      <c r="D142" s="271" t="n"/>
      <c r="E142" s="272" t="n"/>
      <c r="F142" s="99" t="n"/>
      <c r="G142" s="99" t="n"/>
      <c r="H142" s="99" t="n"/>
      <c r="I142" s="100" t="n"/>
      <c r="J142" s="101" t="n">
        <v>199.8</v>
      </c>
      <c r="K142" s="273" t="n">
        <v>1.2</v>
      </c>
      <c r="L142" s="103" t="n">
        <v>6957.84</v>
      </c>
      <c r="M142" s="101" t="n">
        <v>71.26000000000001</v>
      </c>
      <c r="N142" s="103" t="n">
        <v>495815.68</v>
      </c>
    </row>
    <row r="143" ht="19.35" customHeight="1">
      <c r="A143" s="96" t="n"/>
      <c r="B143" s="104" t="n"/>
      <c r="C143" s="98" t="inlineStr">
        <is>
          <t>ЗТ</t>
        </is>
      </c>
      <c r="D143" s="271" t="n"/>
      <c r="E143" s="272" t="n"/>
      <c r="F143" s="105" t="inlineStr">
        <is>
          <t>чел.-ч</t>
        </is>
      </c>
      <c r="G143" s="276" t="n">
        <v>25.8</v>
      </c>
      <c r="H143" s="273" t="n">
        <v>1.2</v>
      </c>
      <c r="I143" s="277" t="n">
        <v>898.4592</v>
      </c>
      <c r="J143" s="100" t="n"/>
      <c r="K143" s="100" t="n"/>
      <c r="L143" s="100" t="n"/>
      <c r="M143" s="100" t="n"/>
      <c r="N143" s="100" t="n"/>
    </row>
    <row r="144" ht="19.35" customHeight="1">
      <c r="A144" s="96" t="n"/>
      <c r="B144" s="104" t="n"/>
      <c r="C144" s="98" t="inlineStr">
        <is>
          <t>ЗТм</t>
        </is>
      </c>
      <c r="D144" s="271" t="n"/>
      <c r="E144" s="272" t="n"/>
      <c r="F144" s="105" t="inlineStr">
        <is>
          <t>чел.-ч</t>
        </is>
      </c>
      <c r="G144" s="276" t="n">
        <v>14.8</v>
      </c>
      <c r="H144" s="273" t="n">
        <v>1.2</v>
      </c>
      <c r="I144" s="277" t="n">
        <v>515.3952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Итого по расценке</t>
        </is>
      </c>
      <c r="D145" s="271" t="n"/>
      <c r="E145" s="272" t="n"/>
      <c r="F145" s="99" t="n"/>
      <c r="G145" s="107" t="n"/>
      <c r="H145" s="107" t="n"/>
      <c r="I145" s="100" t="n"/>
      <c r="J145" s="103" t="n">
        <v>1343.8</v>
      </c>
      <c r="K145" s="100" t="n"/>
      <c r="L145" s="103" t="n">
        <v>46796.49</v>
      </c>
      <c r="M145" s="100" t="n"/>
      <c r="N145" s="108" t="n"/>
    </row>
    <row r="146" ht="19.35" customHeight="1">
      <c r="A146" s="96" t="n"/>
      <c r="B146" s="109" t="n"/>
      <c r="C146" s="98" t="inlineStr">
        <is>
          <t>ФОТ</t>
        </is>
      </c>
      <c r="D146" s="271" t="n"/>
      <c r="E146" s="272" t="n"/>
      <c r="F146" s="99" t="n"/>
      <c r="G146" s="107" t="n"/>
      <c r="H146" s="107" t="n"/>
      <c r="I146" s="100" t="n"/>
      <c r="J146" s="100" t="n"/>
      <c r="K146" s="100" t="n"/>
      <c r="L146" s="103" t="n">
        <v>13965.82</v>
      </c>
      <c r="M146" s="100" t="n"/>
      <c r="N146" s="103" t="n">
        <v>995204.33</v>
      </c>
    </row>
    <row r="147" ht="42" customHeight="1">
      <c r="A147" s="96" t="n"/>
      <c r="B147" s="110" t="inlineStr">
        <is>
          <t>Пр/812-001.4-1</t>
        </is>
      </c>
      <c r="C147" s="98" t="inlineStr">
        <is>
          <t>НР Земляные работы по другим видам работ (подготовительным, сопутствующим, укрепительным)</t>
        </is>
      </c>
      <c r="D147" s="271" t="n"/>
      <c r="E147" s="272" t="n"/>
      <c r="F147" s="105" t="inlineStr">
        <is>
          <t>%</t>
        </is>
      </c>
      <c r="G147" s="111" t="n">
        <v>89</v>
      </c>
      <c r="H147" s="112" t="n"/>
      <c r="I147" s="111" t="n">
        <v>89</v>
      </c>
      <c r="J147" s="100" t="n"/>
      <c r="K147" s="100" t="n"/>
      <c r="L147" s="103" t="n">
        <v>12429.58</v>
      </c>
      <c r="M147" s="100" t="n"/>
      <c r="N147" s="113" t="n">
        <v>885731.85</v>
      </c>
    </row>
    <row r="148" ht="42" customHeight="1">
      <c r="A148" s="96" t="n"/>
      <c r="B148" s="110" t="inlineStr">
        <is>
          <t>Пр/774-001.4</t>
        </is>
      </c>
      <c r="C148" s="98" t="inlineStr">
        <is>
          <t>СП Земляные работы по другим видам работ (подготовительным, сопутствующим, укрепительным)</t>
        </is>
      </c>
      <c r="D148" s="271" t="n"/>
      <c r="E148" s="272" t="n"/>
      <c r="F148" s="105" t="inlineStr">
        <is>
          <t>%</t>
        </is>
      </c>
      <c r="G148" s="111" t="n">
        <v>41</v>
      </c>
      <c r="H148" s="112" t="n"/>
      <c r="I148" s="111" t="n">
        <v>41</v>
      </c>
      <c r="J148" s="100" t="n"/>
      <c r="K148" s="100" t="n"/>
      <c r="L148" s="103" t="n">
        <v>5725.99</v>
      </c>
      <c r="M148" s="100" t="n"/>
      <c r="N148" s="103" t="n">
        <v>408033.78</v>
      </c>
    </row>
    <row r="149" ht="19.35" customHeight="1">
      <c r="A149" s="96" t="n"/>
      <c r="B149" s="109" t="n"/>
      <c r="C149" s="87" t="inlineStr">
        <is>
          <t>Всего по позиции</t>
        </is>
      </c>
      <c r="D149" s="271" t="n"/>
      <c r="E149" s="272" t="n"/>
      <c r="F149" s="100" t="n"/>
      <c r="G149" s="107" t="n"/>
      <c r="H149" s="107" t="n"/>
      <c r="I149" s="114" t="n"/>
      <c r="J149" s="114" t="n"/>
      <c r="K149" s="114" t="n"/>
      <c r="L149" s="115" t="n">
        <v>64952.06</v>
      </c>
      <c r="M149" s="114" t="n"/>
      <c r="N149" s="93" t="n"/>
    </row>
    <row r="150" ht="55.35" customHeight="1">
      <c r="A150" s="87" t="inlineStr">
        <is>
          <t>13</t>
        </is>
      </c>
      <c r="B150" s="90" t="inlineStr">
        <is>
          <t>ФЕР01-02-100-08</t>
        </is>
      </c>
      <c r="C150" s="91" t="inlineStr">
        <is>
          <t>При трелевке на каждые последующие 100 м добавлять: к расценке 01-02-100-02</t>
        </is>
      </c>
      <c r="D150" s="271" t="n"/>
      <c r="E150" s="272" t="n"/>
      <c r="F150" s="92" t="inlineStr">
        <is>
          <t>100 шт</t>
        </is>
      </c>
      <c r="G150" s="93" t="n">
        <v>29.02</v>
      </c>
      <c r="H150" s="94" t="n">
        <v>1</v>
      </c>
      <c r="I150" s="116" t="n">
        <v>29.02</v>
      </c>
      <c r="J150" s="93" t="n"/>
      <c r="K150" s="93" t="n"/>
      <c r="L150" s="93" t="n"/>
      <c r="M150" s="93" t="n"/>
      <c r="N150" s="93" t="n"/>
    </row>
    <row r="151" ht="19.35" customHeight="1">
      <c r="A151" s="96" t="n"/>
      <c r="B151" s="97" t="inlineStr">
        <is>
          <t>1</t>
        </is>
      </c>
      <c r="C151" s="98" t="inlineStr">
        <is>
          <t>ОТ</t>
        </is>
      </c>
      <c r="D151" s="271" t="n"/>
      <c r="E151" s="272" t="n"/>
      <c r="F151" s="99" t="n"/>
      <c r="G151" s="99" t="n"/>
      <c r="H151" s="99" t="n"/>
      <c r="I151" s="100" t="n"/>
      <c r="J151" s="101" t="n">
        <v>58.34</v>
      </c>
      <c r="K151" s="273" t="n">
        <v>1.2</v>
      </c>
      <c r="L151" s="103" t="n">
        <v>2031.63</v>
      </c>
      <c r="M151" s="101" t="n">
        <v>71.26000000000001</v>
      </c>
      <c r="N151" s="103" t="n">
        <v>144773.95</v>
      </c>
    </row>
    <row r="152" ht="19.35" customHeight="1">
      <c r="A152" s="96" t="n"/>
      <c r="B152" s="97" t="inlineStr">
        <is>
          <t>2</t>
        </is>
      </c>
      <c r="C152" s="98" t="inlineStr">
        <is>
          <t>ЭМ</t>
        </is>
      </c>
      <c r="D152" s="271" t="n"/>
      <c r="E152" s="272" t="n"/>
      <c r="F152" s="99" t="n"/>
      <c r="G152" s="99" t="n"/>
      <c r="H152" s="99" t="n"/>
      <c r="I152" s="100" t="n"/>
      <c r="J152" s="101" t="n">
        <v>330.42</v>
      </c>
      <c r="K152" s="273" t="n">
        <v>1.2</v>
      </c>
      <c r="L152" s="103" t="n">
        <v>11506.55</v>
      </c>
      <c r="M152" s="100" t="n"/>
      <c r="N152" s="100" t="n"/>
    </row>
    <row r="153" ht="19.35" customHeight="1">
      <c r="A153" s="96" t="n"/>
      <c r="B153" s="97" t="inlineStr">
        <is>
          <t>3</t>
        </is>
      </c>
      <c r="C153" s="98" t="inlineStr">
        <is>
          <t>в т.ч. ОТм</t>
        </is>
      </c>
      <c r="D153" s="271" t="n"/>
      <c r="E153" s="272" t="n"/>
      <c r="F153" s="99" t="n"/>
      <c r="G153" s="99" t="n"/>
      <c r="H153" s="99" t="n"/>
      <c r="I153" s="100" t="n"/>
      <c r="J153" s="101" t="n">
        <v>57.78</v>
      </c>
      <c r="K153" s="273" t="n">
        <v>1.2</v>
      </c>
      <c r="L153" s="103" t="n">
        <v>2012.13</v>
      </c>
      <c r="M153" s="101" t="n">
        <v>71.26000000000001</v>
      </c>
      <c r="N153" s="103" t="n">
        <v>143384.38</v>
      </c>
    </row>
    <row r="154" ht="19.35" customHeight="1">
      <c r="A154" s="96" t="n"/>
      <c r="B154" s="104" t="n"/>
      <c r="C154" s="98" t="inlineStr">
        <is>
          <t>ЗТ</t>
        </is>
      </c>
      <c r="D154" s="271" t="n"/>
      <c r="E154" s="272" t="n"/>
      <c r="F154" s="105" t="inlineStr">
        <is>
          <t>чел.-ч</t>
        </is>
      </c>
      <c r="G154" s="101" t="n">
        <v>7.48</v>
      </c>
      <c r="H154" s="273" t="n">
        <v>1.2</v>
      </c>
      <c r="I154" s="275" t="n">
        <v>260.48352</v>
      </c>
      <c r="J154" s="100" t="n"/>
      <c r="K154" s="100" t="n"/>
      <c r="L154" s="100" t="n"/>
      <c r="M154" s="100" t="n"/>
      <c r="N154" s="100" t="n"/>
    </row>
    <row r="155" ht="19.35" customHeight="1">
      <c r="A155" s="96" t="n"/>
      <c r="B155" s="104" t="n"/>
      <c r="C155" s="98" t="inlineStr">
        <is>
          <t>ЗТм</t>
        </is>
      </c>
      <c r="D155" s="271" t="n"/>
      <c r="E155" s="272" t="n"/>
      <c r="F155" s="105" t="inlineStr">
        <is>
          <t>чел.-ч</t>
        </is>
      </c>
      <c r="G155" s="101" t="n">
        <v>4.28</v>
      </c>
      <c r="H155" s="273" t="n">
        <v>1.2</v>
      </c>
      <c r="I155" s="275" t="n">
        <v>149.04672</v>
      </c>
      <c r="J155" s="100" t="n"/>
      <c r="K155" s="100" t="n"/>
      <c r="L155" s="100" t="n"/>
      <c r="M155" s="100" t="n"/>
      <c r="N155" s="100" t="n"/>
    </row>
    <row r="156" ht="19.35" customHeight="1">
      <c r="A156" s="96" t="n"/>
      <c r="B156" s="104" t="n"/>
      <c r="C156" s="98" t="inlineStr">
        <is>
          <t>Итого по расценке</t>
        </is>
      </c>
      <c r="D156" s="271" t="n"/>
      <c r="E156" s="272" t="n"/>
      <c r="F156" s="99" t="n"/>
      <c r="G156" s="107" t="n"/>
      <c r="H156" s="107" t="n"/>
      <c r="I156" s="100" t="n"/>
      <c r="J156" s="101" t="n">
        <v>388.76</v>
      </c>
      <c r="K156" s="100" t="n"/>
      <c r="L156" s="103" t="n">
        <v>13538.18</v>
      </c>
      <c r="M156" s="100" t="n"/>
      <c r="N156" s="108" t="n"/>
    </row>
    <row r="157" ht="19.35" customHeight="1">
      <c r="A157" s="96" t="n"/>
      <c r="B157" s="109" t="n"/>
      <c r="C157" s="98" t="inlineStr">
        <is>
          <t>ФОТ</t>
        </is>
      </c>
      <c r="D157" s="271" t="n"/>
      <c r="E157" s="272" t="n"/>
      <c r="F157" s="99" t="n"/>
      <c r="G157" s="107" t="n"/>
      <c r="H157" s="107" t="n"/>
      <c r="I157" s="100" t="n"/>
      <c r="J157" s="100" t="n"/>
      <c r="K157" s="100" t="n"/>
      <c r="L157" s="103" t="n">
        <v>4043.76</v>
      </c>
      <c r="M157" s="100" t="n"/>
      <c r="N157" s="103" t="n">
        <v>288158.33</v>
      </c>
    </row>
    <row r="158" ht="42" customHeight="1">
      <c r="A158" s="96" t="n"/>
      <c r="B158" s="110" t="inlineStr">
        <is>
          <t>Пр/812-001.4-1</t>
        </is>
      </c>
      <c r="C158" s="98" t="inlineStr">
        <is>
          <t>НР Земляные работы по другим видам работ (подготовительным, сопутствующим, укрепительным)</t>
        </is>
      </c>
      <c r="D158" s="271" t="n"/>
      <c r="E158" s="272" t="n"/>
      <c r="F158" s="105" t="inlineStr">
        <is>
          <t>%</t>
        </is>
      </c>
      <c r="G158" s="111" t="n">
        <v>89</v>
      </c>
      <c r="H158" s="112" t="n"/>
      <c r="I158" s="111" t="n">
        <v>89</v>
      </c>
      <c r="J158" s="100" t="n"/>
      <c r="K158" s="100" t="n"/>
      <c r="L158" s="103" t="n">
        <v>3598.95</v>
      </c>
      <c r="M158" s="100" t="n"/>
      <c r="N158" s="113" t="n">
        <v>256460.91</v>
      </c>
    </row>
    <row r="159" ht="42" customHeight="1">
      <c r="A159" s="96" t="n"/>
      <c r="B159" s="110" t="inlineStr">
        <is>
          <t>Пр/774-001.4</t>
        </is>
      </c>
      <c r="C159" s="98" t="inlineStr">
        <is>
          <t>СП Земляные работы по другим видам работ (подготовительным, сопутствующим, укрепительным)</t>
        </is>
      </c>
      <c r="D159" s="271" t="n"/>
      <c r="E159" s="272" t="n"/>
      <c r="F159" s="105" t="inlineStr">
        <is>
          <t>%</t>
        </is>
      </c>
      <c r="G159" s="111" t="n">
        <v>41</v>
      </c>
      <c r="H159" s="112" t="n"/>
      <c r="I159" s="111" t="n">
        <v>41</v>
      </c>
      <c r="J159" s="100" t="n"/>
      <c r="K159" s="100" t="n"/>
      <c r="L159" s="103" t="n">
        <v>1657.94</v>
      </c>
      <c r="M159" s="100" t="n"/>
      <c r="N159" s="103" t="n">
        <v>118144.92</v>
      </c>
    </row>
    <row r="160" ht="19.35" customHeight="1">
      <c r="A160" s="96" t="n"/>
      <c r="B160" s="109" t="n"/>
      <c r="C160" s="87" t="inlineStr">
        <is>
          <t>Всего по позиции</t>
        </is>
      </c>
      <c r="D160" s="271" t="n"/>
      <c r="E160" s="272" t="n"/>
      <c r="F160" s="100" t="n"/>
      <c r="G160" s="107" t="n"/>
      <c r="H160" s="107" t="n"/>
      <c r="I160" s="114" t="n"/>
      <c r="J160" s="114" t="n"/>
      <c r="K160" s="114" t="n"/>
      <c r="L160" s="115" t="n">
        <v>18795.07</v>
      </c>
      <c r="M160" s="114" t="n"/>
      <c r="N160" s="93" t="n"/>
    </row>
    <row r="161" ht="68.65000000000001" customHeight="1">
      <c r="A161" s="87" t="inlineStr">
        <is>
          <t>14</t>
        </is>
      </c>
      <c r="B161" s="90" t="inlineStr">
        <is>
          <t>ФЕР01-02-100-03</t>
        </is>
      </c>
      <c r="C16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271" t="n"/>
      <c r="E161" s="272" t="n"/>
      <c r="F161" s="92" t="inlineStr">
        <is>
          <t>100 шт</t>
        </is>
      </c>
      <c r="G161" s="93" t="n">
        <v>10.8</v>
      </c>
      <c r="H161" s="94" t="n">
        <v>1</v>
      </c>
      <c r="I161" s="278" t="n">
        <v>10.8</v>
      </c>
      <c r="J161" s="93" t="n"/>
      <c r="K161" s="93" t="n"/>
      <c r="L161" s="93" t="n"/>
      <c r="M161" s="93" t="n"/>
      <c r="N161" s="93" t="n"/>
    </row>
    <row r="162" ht="19.35" customHeight="1">
      <c r="A162" s="96" t="n"/>
      <c r="B162" s="97" t="inlineStr">
        <is>
          <t>1</t>
        </is>
      </c>
      <c r="C162" s="98" t="inlineStr">
        <is>
          <t>ОТ</t>
        </is>
      </c>
      <c r="D162" s="271" t="n"/>
      <c r="E162" s="272" t="n"/>
      <c r="F162" s="99" t="n"/>
      <c r="G162" s="99" t="n"/>
      <c r="H162" s="99" t="n"/>
      <c r="I162" s="100" t="n"/>
      <c r="J162" s="101" t="n">
        <v>326.82</v>
      </c>
      <c r="K162" s="273" t="n">
        <v>1.2</v>
      </c>
      <c r="L162" s="103" t="n">
        <v>4235.59</v>
      </c>
      <c r="M162" s="101" t="n">
        <v>71.26000000000001</v>
      </c>
      <c r="N162" s="103" t="n">
        <v>301828.14</v>
      </c>
    </row>
    <row r="163" ht="19.35" customHeight="1">
      <c r="A163" s="96" t="n"/>
      <c r="B163" s="97" t="inlineStr">
        <is>
          <t>2</t>
        </is>
      </c>
      <c r="C163" s="98" t="inlineStr">
        <is>
          <t>ЭМ</t>
        </is>
      </c>
      <c r="D163" s="271" t="n"/>
      <c r="E163" s="272" t="n"/>
      <c r="F163" s="99" t="n"/>
      <c r="G163" s="99" t="n"/>
      <c r="H163" s="99" t="n"/>
      <c r="I163" s="100" t="n"/>
      <c r="J163" s="103" t="n">
        <v>1852.8</v>
      </c>
      <c r="K163" s="273" t="n">
        <v>1.2</v>
      </c>
      <c r="L163" s="103" t="n">
        <v>24012.29</v>
      </c>
      <c r="M163" s="100" t="n"/>
      <c r="N163" s="100" t="n"/>
    </row>
    <row r="164" ht="19.35" customHeight="1">
      <c r="A164" s="96" t="n"/>
      <c r="B164" s="97" t="inlineStr">
        <is>
          <t>3</t>
        </is>
      </c>
      <c r="C164" s="98" t="inlineStr">
        <is>
          <t>в т.ч. ОТм</t>
        </is>
      </c>
      <c r="D164" s="271" t="n"/>
      <c r="E164" s="272" t="n"/>
      <c r="F164" s="99" t="n"/>
      <c r="G164" s="99" t="n"/>
      <c r="H164" s="99" t="n"/>
      <c r="I164" s="100" t="n"/>
      <c r="J164" s="101" t="n">
        <v>324</v>
      </c>
      <c r="K164" s="273" t="n">
        <v>1.2</v>
      </c>
      <c r="L164" s="103" t="n">
        <v>4199.04</v>
      </c>
      <c r="M164" s="101" t="n">
        <v>71.26000000000001</v>
      </c>
      <c r="N164" s="103" t="n">
        <v>299223.59</v>
      </c>
    </row>
    <row r="165" ht="19.35" customHeight="1">
      <c r="A165" s="96" t="n"/>
      <c r="B165" s="104" t="n"/>
      <c r="C165" s="98" t="inlineStr">
        <is>
          <t>ЗТ</t>
        </is>
      </c>
      <c r="D165" s="271" t="n"/>
      <c r="E165" s="272" t="n"/>
      <c r="F165" s="105" t="inlineStr">
        <is>
          <t>чел.-ч</t>
        </is>
      </c>
      <c r="G165" s="276" t="n">
        <v>41.9</v>
      </c>
      <c r="H165" s="273" t="n">
        <v>1.2</v>
      </c>
      <c r="I165" s="279" t="n">
        <v>543.024</v>
      </c>
      <c r="J165" s="100" t="n"/>
      <c r="K165" s="100" t="n"/>
      <c r="L165" s="100" t="n"/>
      <c r="M165" s="100" t="n"/>
      <c r="N165" s="100" t="n"/>
    </row>
    <row r="166" ht="19.35" customHeight="1">
      <c r="A166" s="96" t="n"/>
      <c r="B166" s="104" t="n"/>
      <c r="C166" s="98" t="inlineStr">
        <is>
          <t>ЗТм</t>
        </is>
      </c>
      <c r="D166" s="271" t="n"/>
      <c r="E166" s="272" t="n"/>
      <c r="F166" s="105" t="inlineStr">
        <is>
          <t>чел.-ч</t>
        </is>
      </c>
      <c r="G166" s="122" t="n">
        <v>24</v>
      </c>
      <c r="H166" s="273" t="n">
        <v>1.2</v>
      </c>
      <c r="I166" s="101" t="n">
        <v>311.04</v>
      </c>
      <c r="J166" s="100" t="n"/>
      <c r="K166" s="100" t="n"/>
      <c r="L166" s="100" t="n"/>
      <c r="M166" s="100" t="n"/>
      <c r="N166" s="100" t="n"/>
    </row>
    <row r="167" ht="19.35" customHeight="1">
      <c r="A167" s="96" t="n"/>
      <c r="B167" s="104" t="n"/>
      <c r="C167" s="98" t="inlineStr">
        <is>
          <t>Итого по расценке</t>
        </is>
      </c>
      <c r="D167" s="271" t="n"/>
      <c r="E167" s="272" t="n"/>
      <c r="F167" s="99" t="n"/>
      <c r="G167" s="107" t="n"/>
      <c r="H167" s="107" t="n"/>
      <c r="I167" s="100" t="n"/>
      <c r="J167" s="103" t="n">
        <v>2179.62</v>
      </c>
      <c r="K167" s="100" t="n"/>
      <c r="L167" s="103" t="n">
        <v>28247.88</v>
      </c>
      <c r="M167" s="100" t="n"/>
      <c r="N167" s="108" t="n"/>
    </row>
    <row r="168" ht="19.35" customHeight="1">
      <c r="A168" s="96" t="n"/>
      <c r="B168" s="109" t="n"/>
      <c r="C168" s="98" t="inlineStr">
        <is>
          <t>ФОТ</t>
        </is>
      </c>
      <c r="D168" s="271" t="n"/>
      <c r="E168" s="272" t="n"/>
      <c r="F168" s="99" t="n"/>
      <c r="G168" s="107" t="n"/>
      <c r="H168" s="107" t="n"/>
      <c r="I168" s="100" t="n"/>
      <c r="J168" s="100" t="n"/>
      <c r="K168" s="100" t="n"/>
      <c r="L168" s="103" t="n">
        <v>8434.629999999999</v>
      </c>
      <c r="M168" s="100" t="n"/>
      <c r="N168" s="103" t="n">
        <v>601051.73</v>
      </c>
    </row>
    <row r="169" ht="42" customHeight="1">
      <c r="A169" s="96" t="n"/>
      <c r="B169" s="110" t="inlineStr">
        <is>
          <t>Пр/812-001.4-1</t>
        </is>
      </c>
      <c r="C169" s="98" t="inlineStr">
        <is>
          <t>НР Земляные работы по другим видам работ (подготовительным, сопутствующим, укрепительным)</t>
        </is>
      </c>
      <c r="D169" s="271" t="n"/>
      <c r="E169" s="272" t="n"/>
      <c r="F169" s="105" t="inlineStr">
        <is>
          <t>%</t>
        </is>
      </c>
      <c r="G169" s="111" t="n">
        <v>89</v>
      </c>
      <c r="H169" s="112" t="n"/>
      <c r="I169" s="111" t="n">
        <v>89</v>
      </c>
      <c r="J169" s="100" t="n"/>
      <c r="K169" s="100" t="n"/>
      <c r="L169" s="103" t="n">
        <v>7506.82</v>
      </c>
      <c r="M169" s="100" t="n"/>
      <c r="N169" s="113" t="n">
        <v>534936.04</v>
      </c>
    </row>
    <row r="170" ht="42" customHeight="1">
      <c r="A170" s="96" t="n"/>
      <c r="B170" s="110" t="inlineStr">
        <is>
          <t>Пр/774-001.4</t>
        </is>
      </c>
      <c r="C170" s="98" t="inlineStr">
        <is>
          <t>СП Земляные работы по другим видам работ (подготовительным, сопутствующим, укрепительным)</t>
        </is>
      </c>
      <c r="D170" s="271" t="n"/>
      <c r="E170" s="272" t="n"/>
      <c r="F170" s="105" t="inlineStr">
        <is>
          <t>%</t>
        </is>
      </c>
      <c r="G170" s="111" t="n">
        <v>41</v>
      </c>
      <c r="H170" s="112" t="n"/>
      <c r="I170" s="111" t="n">
        <v>41</v>
      </c>
      <c r="J170" s="100" t="n"/>
      <c r="K170" s="100" t="n"/>
      <c r="L170" s="103" t="n">
        <v>3458.2</v>
      </c>
      <c r="M170" s="100" t="n"/>
      <c r="N170" s="103" t="n">
        <v>246431.21</v>
      </c>
    </row>
    <row r="171" ht="19.35" customHeight="1">
      <c r="A171" s="96" t="n"/>
      <c r="B171" s="109" t="n"/>
      <c r="C171" s="87" t="inlineStr">
        <is>
          <t>Всего по позиции</t>
        </is>
      </c>
      <c r="D171" s="271" t="n"/>
      <c r="E171" s="272" t="n"/>
      <c r="F171" s="100" t="n"/>
      <c r="G171" s="107" t="n"/>
      <c r="H171" s="107" t="n"/>
      <c r="I171" s="114" t="n"/>
      <c r="J171" s="114" t="n"/>
      <c r="K171" s="114" t="n"/>
      <c r="L171" s="115" t="n">
        <v>39212.9</v>
      </c>
      <c r="M171" s="114" t="n"/>
      <c r="N171" s="93" t="n"/>
    </row>
    <row r="172" ht="55.35" customHeight="1">
      <c r="A172" s="87" t="inlineStr">
        <is>
          <t>15</t>
        </is>
      </c>
      <c r="B172" s="90" t="inlineStr">
        <is>
          <t>ФЕР01-02-100-09</t>
        </is>
      </c>
      <c r="C172" s="91" t="inlineStr">
        <is>
          <t>При трелевке на каждые последующие 100 м добавлять: к расценке 01-02-100-03</t>
        </is>
      </c>
      <c r="D172" s="271" t="n"/>
      <c r="E172" s="272" t="n"/>
      <c r="F172" s="92" t="inlineStr">
        <is>
          <t>100 шт</t>
        </is>
      </c>
      <c r="G172" s="93" t="n">
        <v>10.8</v>
      </c>
      <c r="H172" s="94" t="n">
        <v>1</v>
      </c>
      <c r="I172" s="278" t="n">
        <v>10.8</v>
      </c>
      <c r="J172" s="93" t="n"/>
      <c r="K172" s="93" t="n"/>
      <c r="L172" s="93" t="n"/>
      <c r="M172" s="93" t="n"/>
      <c r="N172" s="93" t="n"/>
    </row>
    <row r="173" ht="19.35" customHeight="1">
      <c r="A173" s="96" t="n"/>
      <c r="B173" s="97" t="inlineStr">
        <is>
          <t>1</t>
        </is>
      </c>
      <c r="C173" s="98" t="inlineStr">
        <is>
          <t>ОТ</t>
        </is>
      </c>
      <c r="D173" s="271" t="n"/>
      <c r="E173" s="272" t="n"/>
      <c r="F173" s="99" t="n"/>
      <c r="G173" s="99" t="n"/>
      <c r="H173" s="99" t="n"/>
      <c r="I173" s="100" t="n"/>
      <c r="J173" s="101" t="n">
        <v>93.59999999999999</v>
      </c>
      <c r="K173" s="273" t="n">
        <v>1.2</v>
      </c>
      <c r="L173" s="103" t="n">
        <v>1213.06</v>
      </c>
      <c r="M173" s="101" t="n">
        <v>71.26000000000001</v>
      </c>
      <c r="N173" s="103" t="n">
        <v>86442.66</v>
      </c>
    </row>
    <row r="174" ht="19.35" customHeight="1">
      <c r="A174" s="96" t="n"/>
      <c r="B174" s="97" t="inlineStr">
        <is>
          <t>2</t>
        </is>
      </c>
      <c r="C174" s="98" t="inlineStr">
        <is>
          <t>ЭМ</t>
        </is>
      </c>
      <c r="D174" s="271" t="n"/>
      <c r="E174" s="272" t="n"/>
      <c r="F174" s="99" t="n"/>
      <c r="G174" s="99" t="n"/>
      <c r="H174" s="99" t="n"/>
      <c r="I174" s="100" t="n"/>
      <c r="J174" s="101" t="n">
        <v>531.14</v>
      </c>
      <c r="K174" s="273" t="n">
        <v>1.2</v>
      </c>
      <c r="L174" s="103" t="n">
        <v>6883.57</v>
      </c>
      <c r="M174" s="100" t="n"/>
      <c r="N174" s="100" t="n"/>
    </row>
    <row r="175" ht="19.35" customHeight="1">
      <c r="A175" s="96" t="n"/>
      <c r="B175" s="97" t="inlineStr">
        <is>
          <t>3</t>
        </is>
      </c>
      <c r="C175" s="98" t="inlineStr">
        <is>
          <t>в т.ч. ОТм</t>
        </is>
      </c>
      <c r="D175" s="271" t="n"/>
      <c r="E175" s="272" t="n"/>
      <c r="F175" s="99" t="n"/>
      <c r="G175" s="99" t="n"/>
      <c r="H175" s="99" t="n"/>
      <c r="I175" s="100" t="n"/>
      <c r="J175" s="101" t="n">
        <v>92.88</v>
      </c>
      <c r="K175" s="273" t="n">
        <v>1.2</v>
      </c>
      <c r="L175" s="103" t="n">
        <v>1203.72</v>
      </c>
      <c r="M175" s="101" t="n">
        <v>71.26000000000001</v>
      </c>
      <c r="N175" s="103" t="n">
        <v>85777.09</v>
      </c>
    </row>
    <row r="176" ht="19.35" customHeight="1">
      <c r="A176" s="96" t="n"/>
      <c r="B176" s="104" t="n"/>
      <c r="C176" s="98" t="inlineStr">
        <is>
          <t>ЗТ</t>
        </is>
      </c>
      <c r="D176" s="271" t="n"/>
      <c r="E176" s="272" t="n"/>
      <c r="F176" s="105" t="inlineStr">
        <is>
          <t>чел.-ч</t>
        </is>
      </c>
      <c r="G176" s="122" t="n">
        <v>12</v>
      </c>
      <c r="H176" s="273" t="n">
        <v>1.2</v>
      </c>
      <c r="I176" s="101" t="n">
        <v>155.52</v>
      </c>
      <c r="J176" s="100" t="n"/>
      <c r="K176" s="100" t="n"/>
      <c r="L176" s="100" t="n"/>
      <c r="M176" s="100" t="n"/>
      <c r="N176" s="100" t="n"/>
    </row>
    <row r="177" ht="19.35" customHeight="1">
      <c r="A177" s="96" t="n"/>
      <c r="B177" s="104" t="n"/>
      <c r="C177" s="98" t="inlineStr">
        <is>
          <t>ЗТм</t>
        </is>
      </c>
      <c r="D177" s="271" t="n"/>
      <c r="E177" s="272" t="n"/>
      <c r="F177" s="105" t="inlineStr">
        <is>
          <t>чел.-ч</t>
        </is>
      </c>
      <c r="G177" s="101" t="n">
        <v>6.88</v>
      </c>
      <c r="H177" s="273" t="n">
        <v>1.2</v>
      </c>
      <c r="I177" s="277" t="n">
        <v>89.1648</v>
      </c>
      <c r="J177" s="100" t="n"/>
      <c r="K177" s="100" t="n"/>
      <c r="L177" s="100" t="n"/>
      <c r="M177" s="100" t="n"/>
      <c r="N177" s="100" t="n"/>
    </row>
    <row r="178" ht="19.35" customHeight="1">
      <c r="A178" s="96" t="n"/>
      <c r="B178" s="104" t="n"/>
      <c r="C178" s="98" t="inlineStr">
        <is>
          <t>Итого по расценке</t>
        </is>
      </c>
      <c r="D178" s="271" t="n"/>
      <c r="E178" s="272" t="n"/>
      <c r="F178" s="99" t="n"/>
      <c r="G178" s="107" t="n"/>
      <c r="H178" s="107" t="n"/>
      <c r="I178" s="100" t="n"/>
      <c r="J178" s="101" t="n">
        <v>624.74</v>
      </c>
      <c r="K178" s="100" t="n"/>
      <c r="L178" s="103" t="n">
        <v>8096.63</v>
      </c>
      <c r="M178" s="100" t="n"/>
      <c r="N178" s="108" t="n"/>
    </row>
    <row r="179" ht="19.35" customHeight="1">
      <c r="A179" s="96" t="n"/>
      <c r="B179" s="109" t="n"/>
      <c r="C179" s="98" t="inlineStr">
        <is>
          <t>ФОТ</t>
        </is>
      </c>
      <c r="D179" s="271" t="n"/>
      <c r="E179" s="272" t="n"/>
      <c r="F179" s="99" t="n"/>
      <c r="G179" s="107" t="n"/>
      <c r="H179" s="107" t="n"/>
      <c r="I179" s="100" t="n"/>
      <c r="J179" s="100" t="n"/>
      <c r="K179" s="100" t="n"/>
      <c r="L179" s="103" t="n">
        <v>2416.78</v>
      </c>
      <c r="M179" s="100" t="n"/>
      <c r="N179" s="103" t="n">
        <v>172219.75</v>
      </c>
    </row>
    <row r="180" ht="42" customHeight="1">
      <c r="A180" s="96" t="n"/>
      <c r="B180" s="110" t="inlineStr">
        <is>
          <t>Пр/812-001.4-1</t>
        </is>
      </c>
      <c r="C180" s="98" t="inlineStr">
        <is>
          <t>НР Земляные работы по другим видам работ (подготовительным, сопутствующим, укрепительным)</t>
        </is>
      </c>
      <c r="D180" s="271" t="n"/>
      <c r="E180" s="272" t="n"/>
      <c r="F180" s="105" t="inlineStr">
        <is>
          <t>%</t>
        </is>
      </c>
      <c r="G180" s="111" t="n">
        <v>89</v>
      </c>
      <c r="H180" s="112" t="n"/>
      <c r="I180" s="111" t="n">
        <v>89</v>
      </c>
      <c r="J180" s="100" t="n"/>
      <c r="K180" s="100" t="n"/>
      <c r="L180" s="103" t="n">
        <v>2150.93</v>
      </c>
      <c r="M180" s="100" t="n"/>
      <c r="N180" s="113" t="n">
        <v>153275.58</v>
      </c>
    </row>
    <row r="181" ht="42" customHeight="1">
      <c r="A181" s="96" t="n"/>
      <c r="B181" s="110" t="inlineStr">
        <is>
          <t>Пр/774-001.4</t>
        </is>
      </c>
      <c r="C181" s="98" t="inlineStr">
        <is>
          <t>СП Земляные работы по другим видам работ (подготовительным, сопутствующим, укрепительным)</t>
        </is>
      </c>
      <c r="D181" s="271" t="n"/>
      <c r="E181" s="272" t="n"/>
      <c r="F181" s="105" t="inlineStr">
        <is>
          <t>%</t>
        </is>
      </c>
      <c r="G181" s="111" t="n">
        <v>41</v>
      </c>
      <c r="H181" s="112" t="n"/>
      <c r="I181" s="111" t="n">
        <v>41</v>
      </c>
      <c r="J181" s="100" t="n"/>
      <c r="K181" s="100" t="n"/>
      <c r="L181" s="101" t="n">
        <v>990.88</v>
      </c>
      <c r="M181" s="100" t="n"/>
      <c r="N181" s="103" t="n">
        <v>70610.10000000001</v>
      </c>
    </row>
    <row r="182" ht="19.35" customHeight="1">
      <c r="A182" s="96" t="n"/>
      <c r="B182" s="109" t="n"/>
      <c r="C182" s="87" t="inlineStr">
        <is>
          <t>Всего по позиции</t>
        </is>
      </c>
      <c r="D182" s="271" t="n"/>
      <c r="E182" s="272" t="n"/>
      <c r="F182" s="100" t="n"/>
      <c r="G182" s="107" t="n"/>
      <c r="H182" s="107" t="n"/>
      <c r="I182" s="114" t="n"/>
      <c r="J182" s="114" t="n"/>
      <c r="K182" s="114" t="n"/>
      <c r="L182" s="115" t="n">
        <v>11238.44</v>
      </c>
      <c r="M182" s="114" t="n"/>
      <c r="N182" s="93" t="n"/>
    </row>
    <row r="183" ht="19.35" customHeight="1">
      <c r="A183" s="123" t="n"/>
      <c r="B183" s="123" t="n"/>
      <c r="C183" s="124" t="inlineStr">
        <is>
          <t>Итого по разделу 1. Вырубка просеки</t>
        </is>
      </c>
      <c r="L183" s="125" t="n">
        <v>609646.3100000001</v>
      </c>
      <c r="M183" s="123" t="n"/>
      <c r="N183" s="126" t="n"/>
    </row>
    <row r="184" ht="19.35" customHeight="1">
      <c r="A184" s="127" t="n"/>
      <c r="B184" s="128" t="n"/>
      <c r="C184" s="129" t="inlineStr">
        <is>
          <t>Итого прямые затраты по разделу</t>
        </is>
      </c>
      <c r="L184" s="130" t="n">
        <v>337496.2</v>
      </c>
      <c r="M184" s="131" t="n"/>
      <c r="N184" s="130" t="n">
        <v>16236360.78</v>
      </c>
    </row>
    <row r="185" ht="19.35" customHeight="1">
      <c r="A185" s="127" t="n"/>
      <c r="B185" s="128" t="n"/>
      <c r="C185" s="129" t="inlineStr">
        <is>
          <t>в том числе</t>
        </is>
      </c>
      <c r="L185" s="130" t="n"/>
      <c r="M185" s="131" t="n"/>
      <c r="N185" s="130" t="n"/>
    </row>
    <row r="186" ht="19.35" customHeight="1">
      <c r="A186" s="127" t="n"/>
      <c r="B186" s="128" t="n"/>
      <c r="C186" s="129" t="inlineStr">
        <is>
          <t>- оплата труда (ОТ)</t>
        </is>
      </c>
      <c r="L186" s="130" t="n">
        <v>182186.75</v>
      </c>
      <c r="M186" s="131" t="n"/>
      <c r="N186" s="130" t="n">
        <v>12982627.8</v>
      </c>
    </row>
    <row r="187" ht="19.35" customHeight="1">
      <c r="A187" s="127" t="n"/>
      <c r="B187" s="128" t="n"/>
      <c r="C187" s="129" t="inlineStr">
        <is>
          <t>- эксплуатация машин и механизмов</t>
        </is>
      </c>
      <c r="L187" s="130" t="n">
        <v>155309.45</v>
      </c>
      <c r="M187" s="131" t="n"/>
      <c r="N187" s="130" t="n">
        <v>3253732.98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эксплуатация машин и механизмов без учета доплат к оплате труда машинистов</t>
        </is>
      </c>
      <c r="L189" s="130" t="n">
        <v>155309.45</v>
      </c>
      <c r="M189" s="131" t="n"/>
      <c r="N189" s="130" t="n">
        <v>3253732.98</v>
      </c>
    </row>
    <row r="190" ht="19.35" customHeight="1">
      <c r="A190" s="127" t="n"/>
      <c r="B190" s="132" t="n"/>
      <c r="C190" s="133" t="inlineStr">
        <is>
          <t>в том числе</t>
        </is>
      </c>
      <c r="L190" s="130" t="n"/>
      <c r="M190" s="131" t="n"/>
      <c r="N190" s="130" t="n"/>
    </row>
    <row r="191" ht="19.35" customHeight="1">
      <c r="A191" s="127" t="n"/>
      <c r="B191" s="132" t="n"/>
      <c r="C191" s="133" t="inlineStr">
        <is>
          <t>оплата труда машинистов (ОТм)</t>
        </is>
      </c>
      <c r="L191" s="130" t="n">
        <v>27159.48</v>
      </c>
      <c r="M191" s="131" t="n"/>
      <c r="N191" s="130" t="n">
        <v>1935384.54</v>
      </c>
    </row>
    <row r="192" ht="19.35" customHeight="1">
      <c r="A192" s="127" t="n"/>
      <c r="B192" s="128" t="n"/>
      <c r="C192" s="129" t="inlineStr">
        <is>
          <t>Итого ФОТ (справочно)</t>
        </is>
      </c>
      <c r="L192" s="130" t="n">
        <v>209346.23</v>
      </c>
      <c r="M192" s="131" t="n"/>
      <c r="N192" s="130" t="n">
        <v>14918012.34</v>
      </c>
    </row>
    <row r="193" ht="19.35" customHeight="1">
      <c r="A193" s="127" t="n"/>
      <c r="B193" s="128" t="n"/>
      <c r="C193" s="129" t="inlineStr">
        <is>
          <t>Итого накладные расходы</t>
        </is>
      </c>
      <c r="L193" s="130" t="n">
        <v>186318.16</v>
      </c>
      <c r="M193" s="131" t="n"/>
      <c r="N193" s="130" t="n">
        <v>13277030.97</v>
      </c>
    </row>
    <row r="194" ht="19.35" customHeight="1">
      <c r="A194" s="127" t="n"/>
      <c r="B194" s="128" t="n"/>
      <c r="C194" s="129" t="inlineStr">
        <is>
          <t>Итого сметная прибыль</t>
        </is>
      </c>
      <c r="L194" s="130" t="n">
        <v>85831.95</v>
      </c>
      <c r="M194" s="131" t="n"/>
      <c r="N194" s="130" t="n">
        <v>6116385.07</v>
      </c>
    </row>
    <row r="195" ht="19.35" customHeight="1">
      <c r="A195" s="127" t="n"/>
      <c r="B195" s="134" t="n"/>
      <c r="C195" s="135" t="inlineStr">
        <is>
          <t>Итого по разделу</t>
        </is>
      </c>
      <c r="L195" s="125" t="n">
        <v>609646.3100000001</v>
      </c>
      <c r="M195" s="136" t="n"/>
      <c r="N195" s="125" t="n">
        <v>35629776.82</v>
      </c>
    </row>
    <row r="196" ht="19.35" customHeight="1">
      <c r="A196" s="127" t="n"/>
      <c r="B196" s="132" t="n"/>
      <c r="C196" s="133" t="inlineStr">
        <is>
          <t>Справочно</t>
        </is>
      </c>
      <c r="L196" s="130" t="n"/>
      <c r="M196" s="131" t="n"/>
      <c r="N196" s="130" t="n"/>
    </row>
    <row r="197" ht="19.35" customHeight="1">
      <c r="A197" s="127" t="n"/>
      <c r="B197" s="128" t="n"/>
      <c r="C197" s="133" t="inlineStr">
        <is>
          <t>затраты труда рабочих</t>
        </is>
      </c>
      <c r="I197" s="137" t="n">
        <v>21551.61264</v>
      </c>
      <c r="J197" s="138" t="n"/>
      <c r="K197" s="138" t="n"/>
      <c r="L197" s="131" t="n"/>
      <c r="M197" s="131" t="n"/>
      <c r="N197" s="131" t="n"/>
    </row>
    <row r="198" ht="19.35" customHeight="1">
      <c r="A198" s="127" t="n"/>
      <c r="B198" s="128" t="n"/>
      <c r="C198" s="133" t="inlineStr">
        <is>
          <t>затраты труда машинистов</t>
        </is>
      </c>
      <c r="I198" s="137" t="n">
        <v>2011.7802</v>
      </c>
      <c r="J198" s="138" t="n"/>
      <c r="K198" s="138" t="n"/>
      <c r="L198" s="131" t="n"/>
      <c r="M198" s="131" t="n"/>
      <c r="N198" s="131" t="n"/>
    </row>
    <row r="199" ht="19.35" customHeight="1">
      <c r="A199" s="139" t="n"/>
      <c r="B199" s="140" t="n"/>
      <c r="C199" s="141" t="inlineStr">
        <is>
          <t>ВСЕГО по смете</t>
        </is>
      </c>
      <c r="D199" s="142" t="n"/>
      <c r="E199" s="142" t="n"/>
      <c r="F199" s="143" t="n"/>
      <c r="G199" s="143" t="n"/>
      <c r="H199" s="143" t="n"/>
      <c r="I199" s="143" t="n"/>
      <c r="J199" s="143" t="n"/>
      <c r="K199" s="143" t="n"/>
      <c r="L199" s="144" t="n"/>
      <c r="M199" s="143" t="n"/>
      <c r="N199" s="145" t="n"/>
    </row>
    <row r="200" ht="19.35" customHeight="1">
      <c r="A200" s="127" t="n"/>
      <c r="B200" s="134" t="n"/>
      <c r="C200" s="135" t="inlineStr">
        <is>
          <t>Итого по всем разделам</t>
        </is>
      </c>
      <c r="L200" s="125" t="n">
        <v>609646.3100000001</v>
      </c>
      <c r="M200" s="126" t="n"/>
      <c r="N200" s="125" t="n"/>
    </row>
    <row r="201" ht="19.35" customHeight="1">
      <c r="A201" s="127" t="n"/>
      <c r="B201" s="128" t="n"/>
      <c r="C201" s="129" t="inlineStr">
        <is>
          <t>ВСЕГО строительные работы</t>
        </is>
      </c>
      <c r="L201" s="130" t="n">
        <v>609646.3100000001</v>
      </c>
      <c r="M201" s="131" t="n"/>
      <c r="N201" s="130" t="n">
        <v>35629776.82</v>
      </c>
    </row>
    <row r="202" ht="19.35" customHeight="1">
      <c r="A202" s="127" t="n"/>
      <c r="B202" s="132" t="n"/>
      <c r="C202" s="133" t="inlineStr">
        <is>
          <t>в том числе</t>
        </is>
      </c>
      <c r="L202" s="130" t="n"/>
      <c r="M202" s="131" t="n"/>
      <c r="N202" s="130" t="n"/>
    </row>
    <row r="203" ht="19.35" customHeight="1">
      <c r="A203" s="127" t="n"/>
      <c r="B203" s="132" t="n"/>
      <c r="C203" s="133" t="inlineStr">
        <is>
          <t>всего прямые затраты</t>
        </is>
      </c>
      <c r="L203" s="130" t="n">
        <v>337496.2</v>
      </c>
      <c r="M203" s="131" t="n"/>
      <c r="N203" s="130" t="n">
        <v>16236360.78</v>
      </c>
    </row>
    <row r="204" ht="19.35" customHeight="1">
      <c r="A204" s="127" t="n"/>
      <c r="B204" s="132" t="n"/>
      <c r="C204" s="133" t="inlineStr">
        <is>
          <t>в том числе</t>
        </is>
      </c>
      <c r="L204" s="130" t="n"/>
      <c r="M204" s="131" t="n"/>
      <c r="N204" s="130" t="n"/>
    </row>
    <row r="205" ht="19.35" customHeight="1">
      <c r="A205" s="127" t="n"/>
      <c r="B205" s="132" t="n"/>
      <c r="C205" s="133" t="inlineStr">
        <is>
          <t>- оплата труда (ОТ)</t>
        </is>
      </c>
      <c r="L205" s="130" t="n">
        <v>182186.75</v>
      </c>
      <c r="M205" s="131" t="n"/>
      <c r="N205" s="130" t="n">
        <v>12982627.8</v>
      </c>
    </row>
    <row r="206" ht="19.35" customHeight="1">
      <c r="A206" s="127" t="n"/>
      <c r="B206" s="132" t="n"/>
      <c r="C206" s="133" t="inlineStr">
        <is>
          <t>- эксплуатация машин и механизмов</t>
        </is>
      </c>
      <c r="L206" s="130" t="n">
        <v>155309.45</v>
      </c>
      <c r="M206" s="131" t="n"/>
      <c r="N206" s="130" t="n">
        <v>3253732.98</v>
      </c>
    </row>
    <row r="207" ht="19.35" customHeight="1">
      <c r="A207" s="127" t="n"/>
      <c r="B207" s="132" t="n"/>
      <c r="C207" s="133" t="inlineStr">
        <is>
          <t>в т.ч. эксплуатация машин и механизмов без учета доплат к оплате труда машинистов</t>
        </is>
      </c>
      <c r="L207" s="130" t="n">
        <v>155309.45</v>
      </c>
      <c r="M207" s="131" t="n"/>
      <c r="N207" s="130" t="n">
        <v>3253732.98</v>
      </c>
    </row>
    <row r="208" ht="19.35" customHeight="1">
      <c r="A208" s="127" t="n"/>
      <c r="B208" s="132" t="n"/>
      <c r="C208" s="133" t="inlineStr">
        <is>
          <t>- в т.ч. оплата труда машинистов (ОТм)</t>
        </is>
      </c>
      <c r="L208" s="130" t="n">
        <v>27159.48</v>
      </c>
      <c r="M208" s="131" t="n"/>
      <c r="N208" s="130" t="n">
        <v>1935384.54</v>
      </c>
    </row>
    <row r="209" ht="19.35" customHeight="1">
      <c r="A209" s="127" t="n"/>
      <c r="B209" s="132" t="n"/>
      <c r="C209" s="133" t="inlineStr">
        <is>
          <t>всего ФОТ (справочно)</t>
        </is>
      </c>
      <c r="L209" s="130" t="n">
        <v>209346.23</v>
      </c>
      <c r="M209" s="131" t="n"/>
      <c r="N209" s="130" t="n">
        <v>14918012.34</v>
      </c>
    </row>
    <row r="210" ht="19.35" customHeight="1">
      <c r="A210" s="127" t="n"/>
      <c r="B210" s="132" t="n"/>
      <c r="C210" s="133" t="inlineStr">
        <is>
          <t>всего накладные расходы</t>
        </is>
      </c>
      <c r="L210" s="130" t="n">
        <v>186318.16</v>
      </c>
      <c r="M210" s="131" t="n"/>
      <c r="N210" s="130" t="n">
        <v>13277030.97</v>
      </c>
    </row>
    <row r="211" ht="19.35" customHeight="1">
      <c r="A211" s="127" t="n"/>
      <c r="B211" s="132" t="n"/>
      <c r="C211" s="133" t="inlineStr">
        <is>
          <t>всего сметная прибыль</t>
        </is>
      </c>
      <c r="L211" s="130" t="n">
        <v>85831.95</v>
      </c>
      <c r="M211" s="131" t="n"/>
      <c r="N211" s="130" t="n">
        <v>6116385.07</v>
      </c>
    </row>
    <row r="212" ht="19.35" customHeight="1">
      <c r="A212" s="127" t="n"/>
      <c r="B212" s="134" t="n"/>
      <c r="C212" s="135" t="inlineStr">
        <is>
          <t>ВСЕГО по смете</t>
        </is>
      </c>
      <c r="L212" s="125" t="n">
        <v>609646.3100000001</v>
      </c>
      <c r="M212" s="126" t="n"/>
      <c r="N212" s="125" t="n">
        <v>35629776.82</v>
      </c>
    </row>
    <row r="213" ht="19.35" customHeight="1">
      <c r="A213" s="127" t="n"/>
      <c r="B213" s="132" t="n"/>
      <c r="C213" s="133" t="inlineStr">
        <is>
          <t>Всего прямые затраты</t>
        </is>
      </c>
      <c r="L213" s="130" t="n">
        <v>337496.2</v>
      </c>
      <c r="M213" s="131" t="n"/>
      <c r="N213" s="130" t="n">
        <v>16236360.78</v>
      </c>
    </row>
    <row r="214" ht="19.35" customHeight="1">
      <c r="A214" s="127" t="n"/>
      <c r="B214" s="132" t="n"/>
      <c r="C214" s="133" t="inlineStr">
        <is>
          <t>в том числе</t>
        </is>
      </c>
      <c r="L214" s="130" t="n"/>
      <c r="M214" s="131" t="n"/>
      <c r="N214" s="130" t="n"/>
    </row>
    <row r="215" ht="19.35" customHeight="1">
      <c r="A215" s="127" t="n"/>
      <c r="B215" s="132" t="n"/>
      <c r="C215" s="133" t="inlineStr">
        <is>
          <t>- оплата труда рабочих (ОТ)</t>
        </is>
      </c>
      <c r="L215" s="130" t="n">
        <v>182186.75</v>
      </c>
      <c r="M215" s="131" t="n"/>
      <c r="N215" s="130" t="n">
        <v>12982627.8</v>
      </c>
    </row>
    <row r="216" ht="19.35" customHeight="1">
      <c r="A216" s="127" t="n"/>
      <c r="B216" s="132" t="n"/>
      <c r="C216" s="133" t="inlineStr">
        <is>
          <t>- эксплуатация машин и механизмов</t>
        </is>
      </c>
      <c r="L216" s="130" t="n">
        <v>155309.45</v>
      </c>
      <c r="M216" s="131" t="n"/>
      <c r="N216" s="130" t="n">
        <v>3253732.98</v>
      </c>
    </row>
    <row r="217" ht="19.35" customHeight="1">
      <c r="A217" s="127" t="n"/>
      <c r="B217" s="132" t="n"/>
      <c r="C217" s="133" t="inlineStr">
        <is>
          <t>в т.ч. эксплуатация машин и механизмов без учета доплат к оплате труда машинистов</t>
        </is>
      </c>
      <c r="L217" s="130" t="n">
        <v>155309.45</v>
      </c>
      <c r="M217" s="131" t="n"/>
      <c r="N217" s="130" t="n">
        <v>3253732.98</v>
      </c>
    </row>
    <row r="218" ht="19.35" customHeight="1">
      <c r="A218" s="127" t="n"/>
      <c r="B218" s="132" t="n"/>
      <c r="C218" s="133" t="inlineStr">
        <is>
          <t>- в т.ч. оплата труда машинистов (ОТм)</t>
        </is>
      </c>
      <c r="L218" s="130" t="n">
        <v>27159.48</v>
      </c>
      <c r="M218" s="131" t="n"/>
      <c r="N218" s="130" t="n">
        <v>1935384.54</v>
      </c>
    </row>
    <row r="219" ht="19.35" customHeight="1">
      <c r="A219" s="127" t="n"/>
      <c r="B219" s="132" t="n"/>
      <c r="C219" s="133" t="inlineStr">
        <is>
          <t>Всего ФОТ (справочно)</t>
        </is>
      </c>
      <c r="L219" s="130" t="n">
        <v>209346.23</v>
      </c>
      <c r="M219" s="131" t="n"/>
      <c r="N219" s="130" t="n">
        <v>14918012.34</v>
      </c>
    </row>
    <row r="220" ht="19.35" customHeight="1">
      <c r="A220" s="127" t="n"/>
      <c r="B220" s="132" t="n"/>
      <c r="C220" s="133" t="inlineStr">
        <is>
          <t>Всего накладные расходы</t>
        </is>
      </c>
      <c r="L220" s="130" t="n">
        <v>186318.16</v>
      </c>
      <c r="M220" s="131" t="n"/>
      <c r="N220" s="130" t="n">
        <v>13277030.97</v>
      </c>
    </row>
    <row r="221" ht="19.35" customHeight="1">
      <c r="A221" s="127" t="n"/>
      <c r="B221" s="132" t="n"/>
      <c r="C221" s="133" t="inlineStr">
        <is>
          <t>Всего сметная прибыль</t>
        </is>
      </c>
      <c r="L221" s="130" t="n">
        <v>85831.95</v>
      </c>
      <c r="M221" s="131" t="n"/>
      <c r="N221" s="130" t="n">
        <v>6116385.07</v>
      </c>
    </row>
    <row r="222" ht="19.35" customHeight="1">
      <c r="A222" s="127" t="n"/>
      <c r="B222" s="132" t="n"/>
      <c r="C222" s="133" t="inlineStr">
        <is>
          <t>Справочно</t>
        </is>
      </c>
      <c r="L222" s="130" t="n"/>
      <c r="M222" s="131" t="n"/>
      <c r="N222" s="130" t="n"/>
    </row>
    <row r="223" ht="19.35" customHeight="1">
      <c r="A223" s="127" t="n"/>
      <c r="B223" s="128" t="n"/>
      <c r="C223" s="133" t="inlineStr">
        <is>
          <t>затраты труда рабочих</t>
        </is>
      </c>
      <c r="I223" s="137" t="n">
        <v>21551.61264</v>
      </c>
      <c r="J223" s="138" t="n"/>
      <c r="K223" s="138" t="n"/>
      <c r="L223" s="131" t="n"/>
      <c r="M223" s="131" t="n"/>
      <c r="N223" s="131" t="n"/>
    </row>
    <row r="224" ht="19.35" customHeight="1">
      <c r="A224" s="127" t="n"/>
      <c r="B224" s="128" t="n"/>
      <c r="C224" s="133" t="inlineStr">
        <is>
          <t>затраты труда машинистов</t>
        </is>
      </c>
      <c r="I224" s="137" t="n">
        <v>2011.7802</v>
      </c>
      <c r="J224" s="138" t="n"/>
      <c r="K224" s="138" t="n"/>
      <c r="L224" s="131" t="n"/>
      <c r="M224" s="131" t="n"/>
      <c r="N224" s="131" t="n"/>
    </row>
    <row r="225" ht="19.35" customHeight="1">
      <c r="A225" s="127" t="n"/>
      <c r="B225" s="146" t="n"/>
      <c r="C225" s="146" t="n"/>
      <c r="D225" s="124" t="n"/>
      <c r="E225" s="12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</row>
    <row r="226" ht="19.35" customHeight="1">
      <c r="A226" s="147" t="inlineStr">
        <is>
          <t>Составил: ______________________________________/  Григорова И. А. /</t>
        </is>
      </c>
    </row>
    <row r="227" ht="19.35" customHeight="1">
      <c r="A227" s="147" t="n"/>
      <c r="B227" s="147" t="n"/>
      <c r="C227" s="148" t="inlineStr">
        <is>
          <t>должность, подпись (инициалы, фамилия)</t>
        </is>
      </c>
      <c r="G227" s="149" t="n"/>
      <c r="H227" s="149" t="n"/>
      <c r="I227" s="149" t="n"/>
      <c r="J227" s="147" t="n"/>
      <c r="K227" s="147" t="n"/>
      <c r="L227" s="147" t="n"/>
      <c r="M227" s="147" t="n"/>
      <c r="N227" s="147" t="n"/>
    </row>
    <row r="228" ht="19.35" customHeight="1">
      <c r="A228" s="147" t="inlineStr">
        <is>
          <t>Проверил: ______________________________________ /  Черкасов А. В. /</t>
        </is>
      </c>
    </row>
    <row r="229" ht="19.35" customHeight="1">
      <c r="A229" s="4" t="n"/>
      <c r="B229" s="4" t="n"/>
      <c r="C229" s="148" t="inlineStr">
        <is>
          <t>должность, подпись (инициалы, фамилия)</t>
        </is>
      </c>
      <c r="G229" s="149" t="n"/>
      <c r="H229" s="149" t="n"/>
      <c r="I229" s="149" t="n"/>
      <c r="J229" s="4" t="n"/>
      <c r="K229" s="4" t="n"/>
      <c r="L229" s="4" t="n"/>
      <c r="M229" s="4" t="n"/>
      <c r="N229" s="4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95:E95"/>
    <mergeCell ref="H15:N15"/>
    <mergeCell ref="C51:E51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85:E85"/>
    <mergeCell ref="C218:K218"/>
    <mergeCell ref="C112:E112"/>
    <mergeCell ref="H19:N19"/>
    <mergeCell ref="C94:E94"/>
    <mergeCell ref="C99:E99"/>
    <mergeCell ref="C168:E168"/>
    <mergeCell ref="C143:E143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xl/worksheets/sheet20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02-32-18</t>
        </is>
      </c>
    </row>
    <row r="25" ht="19.35" customHeight="1">
      <c r="A25" s="55" t="inlineStr">
        <is>
          <t>32 ВЛ 500 кВ Зейская ГЭС - Амурская №1. Мухинского уч. л-ва Шимановского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1585.63</v>
      </c>
      <c r="M31" s="64" t="n">
        <v>22.25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3646.96</v>
      </c>
      <c r="E32" s="71" t="inlineStr">
        <is>
          <t>(</t>
        </is>
      </c>
      <c r="F32" s="70" t="n">
        <v>51.18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2654.61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3646.96</v>
      </c>
      <c r="E34" s="71" t="inlineStr">
        <is>
          <t>(</t>
        </is>
      </c>
      <c r="F34" s="77" t="n">
        <v>51.18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751-963, 969-1094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57.57</v>
      </c>
      <c r="H44" s="94" t="n">
        <v>1</v>
      </c>
      <c r="I44" s="116" t="n">
        <v>57.57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3" t="n">
        <v>6205.95</v>
      </c>
      <c r="M46" s="101" t="n">
        <v>71.26000000000001</v>
      </c>
      <c r="N46" s="103" t="n">
        <v>442236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740.58048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6205.95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3" t="n">
        <v>6205.95</v>
      </c>
      <c r="M49" s="100" t="n"/>
      <c r="N49" s="103" t="n">
        <v>442236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5523.3</v>
      </c>
      <c r="M50" s="100" t="n"/>
      <c r="N50" s="113" t="n">
        <v>393590.04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3" t="n">
        <v>2544.44</v>
      </c>
      <c r="M51" s="100" t="n"/>
      <c r="N51" s="103" t="n">
        <v>181316.76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14273.69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22.95</v>
      </c>
      <c r="H53" s="94" t="n">
        <v>1</v>
      </c>
      <c r="I53" s="116" t="n">
        <v>22.95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7126.69</v>
      </c>
      <c r="M55" s="101" t="n">
        <v>71.26000000000001</v>
      </c>
      <c r="N55" s="103" t="n">
        <v>507847.93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7" t="n">
        <v>850.4352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7126.69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3" t="n">
        <v>7126.69</v>
      </c>
      <c r="M58" s="100" t="n"/>
      <c r="N58" s="103" t="n">
        <v>507847.93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6342.75</v>
      </c>
      <c r="M59" s="100" t="n"/>
      <c r="N59" s="113" t="n">
        <v>451984.66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3" t="n">
        <v>2921.94</v>
      </c>
      <c r="M60" s="100" t="n"/>
      <c r="N60" s="103" t="n">
        <v>208217.65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16391.38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8.220000000000001</v>
      </c>
      <c r="H62" s="94" t="n">
        <v>1</v>
      </c>
      <c r="I62" s="116" t="n">
        <v>8.220000000000001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3" t="n">
        <v>3207.22</v>
      </c>
      <c r="M64" s="101" t="n">
        <v>71.26000000000001</v>
      </c>
      <c r="N64" s="103" t="n">
        <v>228546.5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382.7232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3" t="n">
        <v>3207.22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3" t="n">
        <v>3207.22</v>
      </c>
      <c r="M67" s="100" t="n"/>
      <c r="N67" s="103" t="n">
        <v>228546.5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3" t="n">
        <v>2854.43</v>
      </c>
      <c r="M68" s="100" t="n"/>
      <c r="N68" s="113" t="n">
        <v>203406.39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3" t="n">
        <v>1314.96</v>
      </c>
      <c r="M69" s="100" t="n"/>
      <c r="N69" s="103" t="n">
        <v>93704.07000000001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5" t="n">
        <v>7376.61</v>
      </c>
      <c r="M70" s="114" t="n"/>
      <c r="N70" s="93" t="n"/>
    </row>
    <row r="71" ht="42" customHeight="1">
      <c r="A71" s="87" t="inlineStr">
        <is>
          <t>4</t>
        </is>
      </c>
      <c r="B71" s="90" t="inlineStr">
        <is>
          <t>ФЕР01-02-101-07</t>
        </is>
      </c>
      <c r="C71" s="91" t="inlineStr">
        <is>
          <t>Разделка древесины мягких пород, полученной от валки леса, диаметр стволов: более 32 см</t>
        </is>
      </c>
      <c r="D71" s="271" t="n"/>
      <c r="E71" s="272" t="n"/>
      <c r="F71" s="92" t="inlineStr">
        <is>
          <t>100 деревьев</t>
        </is>
      </c>
      <c r="G71" s="93" t="n">
        <v>0.5</v>
      </c>
      <c r="H71" s="94" t="n">
        <v>1</v>
      </c>
      <c r="I71" s="278" t="n">
        <v>0.5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329.6</v>
      </c>
      <c r="M73" s="101" t="n">
        <v>71.26000000000001</v>
      </c>
      <c r="N73" s="103" t="n">
        <v>23487.3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80.5</v>
      </c>
      <c r="H74" s="150" t="n">
        <v>0.96</v>
      </c>
      <c r="I74" s="101" t="n">
        <v>38.64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329.6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329.6</v>
      </c>
      <c r="M76" s="100" t="n"/>
      <c r="N76" s="103" t="n">
        <v>23487.3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293.34</v>
      </c>
      <c r="M77" s="100" t="n"/>
      <c r="N77" s="113" t="n">
        <v>20903.7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135.14</v>
      </c>
      <c r="M78" s="100" t="n"/>
      <c r="N78" s="103" t="n">
        <v>9629.790000000001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758.08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ФЕР01-02-101-09</t>
        </is>
      </c>
      <c r="C80" s="91" t="inlineStr">
        <is>
          <t>Разделка древесины твердых пород и лиственницы, полученной от валки леса, диаметр стволов: до 16 см</t>
        </is>
      </c>
      <c r="D80" s="271" t="n"/>
      <c r="E80" s="272" t="n"/>
      <c r="F80" s="92" t="inlineStr">
        <is>
          <t>100 деревьев</t>
        </is>
      </c>
      <c r="G80" s="93" t="n">
        <v>16.82</v>
      </c>
      <c r="H80" s="94" t="n">
        <v>1</v>
      </c>
      <c r="I80" s="116" t="n">
        <v>16.82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3" t="n">
        <v>2124.49</v>
      </c>
      <c r="M82" s="101" t="n">
        <v>71.26000000000001</v>
      </c>
      <c r="N82" s="103" t="n">
        <v>151391.16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15.7</v>
      </c>
      <c r="H83" s="150" t="n">
        <v>0.96</v>
      </c>
      <c r="I83" s="275" t="n">
        <v>253.51104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131.57</v>
      </c>
      <c r="K84" s="100" t="n"/>
      <c r="L84" s="103" t="n">
        <v>2124.49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3" t="n">
        <v>2124.49</v>
      </c>
      <c r="M85" s="100" t="n"/>
      <c r="N85" s="103" t="n">
        <v>151391.16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3" t="n">
        <v>1890.8</v>
      </c>
      <c r="M86" s="100" t="n"/>
      <c r="N86" s="113" t="n">
        <v>134738.13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871.04</v>
      </c>
      <c r="M87" s="100" t="n"/>
      <c r="N87" s="103" t="n">
        <v>62070.38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5" t="n">
        <v>4886.33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ФЕР01-02-101-12</t>
        </is>
      </c>
      <c r="C89" s="91" t="inlineStr">
        <is>
          <t>Разделка древесины твердых пород и лиственницы, полученной от валки леса, диаметр стволов: до 28 см</t>
        </is>
      </c>
      <c r="D89" s="271" t="n"/>
      <c r="E89" s="272" t="n"/>
      <c r="F89" s="92" t="inlineStr">
        <is>
          <t>100 деревьев</t>
        </is>
      </c>
      <c r="G89" s="93" t="n">
        <v>6.07</v>
      </c>
      <c r="H89" s="94" t="n">
        <v>1</v>
      </c>
      <c r="I89" s="116" t="n">
        <v>6.07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3" t="n">
        <v>2241.37</v>
      </c>
      <c r="M91" s="101" t="n">
        <v>71.26000000000001</v>
      </c>
      <c r="N91" s="103" t="n">
        <v>159720.03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276" t="n">
        <v>45.9</v>
      </c>
      <c r="H92" s="150" t="n">
        <v>0.96</v>
      </c>
      <c r="I92" s="275" t="n">
        <v>267.46848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384.64</v>
      </c>
      <c r="K93" s="100" t="n"/>
      <c r="L93" s="103" t="n">
        <v>2241.37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3" t="n">
        <v>2241.37</v>
      </c>
      <c r="M94" s="100" t="n"/>
      <c r="N94" s="103" t="n">
        <v>159720.03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3" t="n">
        <v>1994.82</v>
      </c>
      <c r="M95" s="100" t="n"/>
      <c r="N95" s="113" t="n">
        <v>142150.83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918.96</v>
      </c>
      <c r="M96" s="100" t="n"/>
      <c r="N96" s="103" t="n">
        <v>65485.21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5" t="n">
        <v>5155.15</v>
      </c>
      <c r="M97" s="114" t="n"/>
      <c r="N97" s="93" t="n"/>
    </row>
    <row r="98" ht="55.35" customHeight="1">
      <c r="A98" s="87" t="inlineStr">
        <is>
          <t>7</t>
        </is>
      </c>
      <c r="B98" s="90" t="inlineStr">
        <is>
          <t>ФЕР01-02-101-13</t>
        </is>
      </c>
      <c r="C98" s="91" t="inlineStr">
        <is>
          <t>Разделка древесины твердых пород и лиственницы, полученной от валки леса, диаметр стволов: до 32 см</t>
        </is>
      </c>
      <c r="D98" s="271" t="n"/>
      <c r="E98" s="272" t="n"/>
      <c r="F98" s="92" t="inlineStr">
        <is>
          <t>100 деревьев</t>
        </is>
      </c>
      <c r="G98" s="93" t="n">
        <v>1.99</v>
      </c>
      <c r="H98" s="94" t="n">
        <v>1</v>
      </c>
      <c r="I98" s="116" t="n">
        <v>1.99</v>
      </c>
      <c r="J98" s="93" t="n"/>
      <c r="K98" s="93" t="n"/>
      <c r="L98" s="93" t="n"/>
      <c r="M98" s="93" t="n"/>
      <c r="N98" s="93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271" t="n"/>
      <c r="E99" s="271" t="n"/>
      <c r="F99" s="271" t="n"/>
      <c r="G99" s="271" t="n"/>
      <c r="H99" s="271" t="n"/>
      <c r="I99" s="271" t="n"/>
      <c r="J99" s="271" t="n"/>
      <c r="K99" s="271" t="n"/>
      <c r="L99" s="271" t="n"/>
      <c r="M99" s="271" t="n"/>
      <c r="N99" s="272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944.54</v>
      </c>
      <c r="M100" s="101" t="n">
        <v>71.26000000000001</v>
      </c>
      <c r="N100" s="103" t="n">
        <v>67307.92</v>
      </c>
    </row>
    <row r="101" ht="19.35" customHeight="1">
      <c r="A101" s="96" t="n"/>
      <c r="B101" s="104" t="n"/>
      <c r="C101" s="98" t="inlineStr">
        <is>
          <t>ЗТ</t>
        </is>
      </c>
      <c r="D101" s="271" t="n"/>
      <c r="E101" s="272" t="n"/>
      <c r="F101" s="105" t="inlineStr">
        <is>
          <t>чел.-ч</t>
        </is>
      </c>
      <c r="G101" s="122" t="n">
        <v>59</v>
      </c>
      <c r="H101" s="150" t="n">
        <v>0.96</v>
      </c>
      <c r="I101" s="277" t="n">
        <v>112.7136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271" t="n"/>
      <c r="E102" s="272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944.54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271" t="n"/>
      <c r="E103" s="272" t="n"/>
      <c r="F103" s="99" t="n"/>
      <c r="G103" s="107" t="n"/>
      <c r="H103" s="107" t="n"/>
      <c r="I103" s="100" t="n"/>
      <c r="J103" s="100" t="n"/>
      <c r="K103" s="100" t="n"/>
      <c r="L103" s="101" t="n">
        <v>944.54</v>
      </c>
      <c r="M103" s="100" t="n"/>
      <c r="N103" s="103" t="n">
        <v>67307.92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271" t="n"/>
      <c r="E104" s="272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840.64</v>
      </c>
      <c r="M104" s="100" t="n"/>
      <c r="N104" s="113" t="n">
        <v>59904.05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271" t="n"/>
      <c r="E105" s="272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387.26</v>
      </c>
      <c r="M105" s="100" t="n"/>
      <c r="N105" s="103" t="n">
        <v>27596.25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271" t="n"/>
      <c r="E106" s="272" t="n"/>
      <c r="F106" s="100" t="n"/>
      <c r="G106" s="107" t="n"/>
      <c r="H106" s="107" t="n"/>
      <c r="I106" s="114" t="n"/>
      <c r="J106" s="114" t="n"/>
      <c r="K106" s="114" t="n"/>
      <c r="L106" s="115" t="n">
        <v>2172.44</v>
      </c>
      <c r="M106" s="114" t="n"/>
      <c r="N106" s="93" t="n"/>
    </row>
    <row r="107" ht="55.35" customHeight="1">
      <c r="A107" s="87" t="inlineStr">
        <is>
          <t>8</t>
        </is>
      </c>
      <c r="B107" s="90" t="inlineStr">
        <is>
          <t>ФЕР01-02-101-14</t>
        </is>
      </c>
      <c r="C107" s="91" t="inlineStr">
        <is>
          <t>Разделка древесины твердых пород и лиственницы, полученной от валки леса, диаметр стволов: более 32 см</t>
        </is>
      </c>
      <c r="D107" s="271" t="n"/>
      <c r="E107" s="272" t="n"/>
      <c r="F107" s="92" t="inlineStr">
        <is>
          <t>100 деревьев</t>
        </is>
      </c>
      <c r="G107" s="93" t="n">
        <v>0.09</v>
      </c>
      <c r="H107" s="94" t="n">
        <v>1</v>
      </c>
      <c r="I107" s="116" t="n">
        <v>0.09</v>
      </c>
      <c r="J107" s="93" t="n"/>
      <c r="K107" s="93" t="n"/>
      <c r="L107" s="93" t="n"/>
      <c r="M107" s="93" t="n"/>
      <c r="N107" s="93" t="n"/>
    </row>
    <row r="108" ht="24.6" customHeight="1">
      <c r="A108" s="96" t="n"/>
      <c r="B108" s="97" t="inlineStr">
        <is>
          <t>Прил.1.12 п.3.213</t>
        </is>
      </c>
      <c r="C108" s="98" t="inlineStr">
        <is>
          <t>Разделка древесины без заготовки дров ОЗП=0,8; ЭМ=0,7; ЗПМ=0,7; ТЗ=0,8; ТЗМ=0,7</t>
        </is>
      </c>
      <c r="D108" s="271" t="n"/>
      <c r="E108" s="271" t="n"/>
      <c r="F108" s="271" t="n"/>
      <c r="G108" s="271" t="n"/>
      <c r="H108" s="271" t="n"/>
      <c r="I108" s="271" t="n"/>
      <c r="J108" s="271" t="n"/>
      <c r="K108" s="271" t="n"/>
      <c r="L108" s="271" t="n"/>
      <c r="M108" s="271" t="n"/>
      <c r="N108" s="272" t="n"/>
    </row>
    <row r="109" ht="19.35" customHeight="1">
      <c r="A109" s="96" t="n"/>
      <c r="B109" s="97" t="inlineStr">
        <is>
          <t>1</t>
        </is>
      </c>
      <c r="C109" s="98" t="inlineStr">
        <is>
          <t>ОТ</t>
        </is>
      </c>
      <c r="D109" s="271" t="n"/>
      <c r="E109" s="272" t="n"/>
      <c r="F109" s="99" t="n"/>
      <c r="G109" s="99" t="n"/>
      <c r="H109" s="99" t="n"/>
      <c r="I109" s="100" t="n"/>
      <c r="J109" s="101" t="n">
        <v>827.9400000000001</v>
      </c>
      <c r="K109" s="150" t="n">
        <v>0.96</v>
      </c>
      <c r="L109" s="101" t="n">
        <v>71.53</v>
      </c>
      <c r="M109" s="101" t="n">
        <v>71.26000000000001</v>
      </c>
      <c r="N109" s="103" t="n">
        <v>5097.23</v>
      </c>
    </row>
    <row r="110" ht="19.35" customHeight="1">
      <c r="A110" s="96" t="n"/>
      <c r="B110" s="104" t="n"/>
      <c r="C110" s="98" t="inlineStr">
        <is>
          <t>ЗТ</t>
        </is>
      </c>
      <c r="D110" s="271" t="n"/>
      <c r="E110" s="272" t="n"/>
      <c r="F110" s="105" t="inlineStr">
        <is>
          <t>чел.-ч</t>
        </is>
      </c>
      <c r="G110" s="276" t="n">
        <v>98.8</v>
      </c>
      <c r="H110" s="150" t="n">
        <v>0.96</v>
      </c>
      <c r="I110" s="275" t="n">
        <v>8.53632</v>
      </c>
      <c r="J110" s="100" t="n"/>
      <c r="K110" s="100" t="n"/>
      <c r="L110" s="100" t="n"/>
      <c r="M110" s="100" t="n"/>
      <c r="N110" s="100" t="n"/>
    </row>
    <row r="111" ht="19.35" customHeight="1">
      <c r="A111" s="96" t="n"/>
      <c r="B111" s="104" t="n"/>
      <c r="C111" s="98" t="inlineStr">
        <is>
          <t>Итого по расценке</t>
        </is>
      </c>
      <c r="D111" s="271" t="n"/>
      <c r="E111" s="272" t="n"/>
      <c r="F111" s="99" t="n"/>
      <c r="G111" s="107" t="n"/>
      <c r="H111" s="107" t="n"/>
      <c r="I111" s="100" t="n"/>
      <c r="J111" s="101" t="n">
        <v>827.9400000000001</v>
      </c>
      <c r="K111" s="100" t="n"/>
      <c r="L111" s="101" t="n">
        <v>71.53</v>
      </c>
      <c r="M111" s="100" t="n"/>
      <c r="N111" s="108" t="n"/>
    </row>
    <row r="112" ht="19.35" customHeight="1">
      <c r="A112" s="96" t="n"/>
      <c r="B112" s="109" t="n"/>
      <c r="C112" s="98" t="inlineStr">
        <is>
          <t>ФОТ</t>
        </is>
      </c>
      <c r="D112" s="271" t="n"/>
      <c r="E112" s="272" t="n"/>
      <c r="F112" s="99" t="n"/>
      <c r="G112" s="107" t="n"/>
      <c r="H112" s="107" t="n"/>
      <c r="I112" s="100" t="n"/>
      <c r="J112" s="100" t="n"/>
      <c r="K112" s="100" t="n"/>
      <c r="L112" s="101" t="n">
        <v>71.53</v>
      </c>
      <c r="M112" s="100" t="n"/>
      <c r="N112" s="103" t="n">
        <v>5097.23</v>
      </c>
    </row>
    <row r="113" ht="42" customHeight="1">
      <c r="A113" s="96" t="n"/>
      <c r="B113" s="110" t="inlineStr">
        <is>
          <t>Пр/812-001.4-1</t>
        </is>
      </c>
      <c r="C113" s="98" t="inlineStr">
        <is>
          <t>НР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5" t="inlineStr">
        <is>
          <t>%</t>
        </is>
      </c>
      <c r="G113" s="111" t="n">
        <v>89</v>
      </c>
      <c r="H113" s="112" t="n"/>
      <c r="I113" s="111" t="n">
        <v>89</v>
      </c>
      <c r="J113" s="100" t="n"/>
      <c r="K113" s="100" t="n"/>
      <c r="L113" s="101" t="n">
        <v>63.66</v>
      </c>
      <c r="M113" s="100" t="n"/>
      <c r="N113" s="113" t="n">
        <v>4536.53</v>
      </c>
    </row>
    <row r="114" ht="42" customHeight="1">
      <c r="A114" s="96" t="n"/>
      <c r="B114" s="110" t="inlineStr">
        <is>
          <t>Пр/774-001.4</t>
        </is>
      </c>
      <c r="C114" s="98" t="inlineStr">
        <is>
          <t>СП Земляные работы по другим видам работ (подготовительным, сопутствующим, укрепительным)</t>
        </is>
      </c>
      <c r="D114" s="271" t="n"/>
      <c r="E114" s="272" t="n"/>
      <c r="F114" s="105" t="inlineStr">
        <is>
          <t>%</t>
        </is>
      </c>
      <c r="G114" s="111" t="n">
        <v>41</v>
      </c>
      <c r="H114" s="112" t="n"/>
      <c r="I114" s="111" t="n">
        <v>41</v>
      </c>
      <c r="J114" s="100" t="n"/>
      <c r="K114" s="100" t="n"/>
      <c r="L114" s="101" t="n">
        <v>29.33</v>
      </c>
      <c r="M114" s="100" t="n"/>
      <c r="N114" s="103" t="n">
        <v>2089.86</v>
      </c>
    </row>
    <row r="115" ht="19.35" customHeight="1">
      <c r="A115" s="96" t="n"/>
      <c r="B115" s="109" t="n"/>
      <c r="C115" s="87" t="inlineStr">
        <is>
          <t>Всего по позиции</t>
        </is>
      </c>
      <c r="D115" s="271" t="n"/>
      <c r="E115" s="272" t="n"/>
      <c r="F115" s="100" t="n"/>
      <c r="G115" s="107" t="n"/>
      <c r="H115" s="107" t="n"/>
      <c r="I115" s="114" t="n"/>
      <c r="J115" s="114" t="n"/>
      <c r="K115" s="114" t="n"/>
      <c r="L115" s="116" t="n">
        <v>164.52</v>
      </c>
      <c r="M115" s="114" t="n"/>
      <c r="N115" s="93" t="n"/>
    </row>
    <row r="116" ht="19.35" customHeight="1">
      <c r="A116" s="123" t="n"/>
      <c r="B116" s="123" t="n"/>
      <c r="C116" s="124" t="inlineStr">
        <is>
          <t>Итого по разделу 1. Вырубка просеки</t>
        </is>
      </c>
      <c r="L116" s="125" t="n">
        <v>51178.2</v>
      </c>
      <c r="M116" s="123" t="n"/>
      <c r="N116" s="126" t="n"/>
    </row>
    <row r="117" ht="19.35" customHeight="1">
      <c r="A117" s="127" t="n"/>
      <c r="B117" s="128" t="n"/>
      <c r="C117" s="129" t="inlineStr">
        <is>
          <t>Итого прямые затраты по разделу</t>
        </is>
      </c>
      <c r="L117" s="130" t="n">
        <v>22251.39</v>
      </c>
      <c r="M117" s="131" t="n"/>
      <c r="N117" s="130" t="n">
        <v>1585634.07</v>
      </c>
    </row>
    <row r="118" ht="19.35" customHeight="1">
      <c r="A118" s="127" t="n"/>
      <c r="B118" s="128" t="n"/>
      <c r="C118" s="129" t="inlineStr">
        <is>
          <t>в том числе</t>
        </is>
      </c>
      <c r="L118" s="130" t="n"/>
      <c r="M118" s="131" t="n"/>
      <c r="N118" s="130" t="n"/>
    </row>
    <row r="119" ht="19.35" customHeight="1">
      <c r="A119" s="127" t="n"/>
      <c r="B119" s="128" t="n"/>
      <c r="C119" s="129" t="inlineStr">
        <is>
          <t>- оплата труда (ОТ)</t>
        </is>
      </c>
      <c r="L119" s="130" t="n">
        <v>22251.39</v>
      </c>
      <c r="M119" s="131" t="n"/>
      <c r="N119" s="130" t="n">
        <v>1585634.07</v>
      </c>
    </row>
    <row r="120" ht="19.35" customHeight="1">
      <c r="A120" s="127" t="n"/>
      <c r="B120" s="128" t="n"/>
      <c r="C120" s="129" t="inlineStr">
        <is>
          <t>- эксплуатация машин и механизмов</t>
        </is>
      </c>
      <c r="L120" s="130" t="n">
        <v>0</v>
      </c>
      <c r="M120" s="131" t="n"/>
      <c r="N120" s="130" t="n">
        <v>0</v>
      </c>
    </row>
    <row r="121" ht="19.35" customHeight="1">
      <c r="A121" s="127" t="n"/>
      <c r="B121" s="132" t="n"/>
      <c r="C121" s="133" t="inlineStr">
        <is>
          <t>в том числе</t>
        </is>
      </c>
      <c r="L121" s="130" t="n"/>
      <c r="M121" s="131" t="n"/>
      <c r="N121" s="130" t="n"/>
    </row>
    <row r="122" ht="19.35" customHeight="1">
      <c r="A122" s="127" t="n"/>
      <c r="B122" s="132" t="n"/>
      <c r="C122" s="133" t="inlineStr">
        <is>
          <t>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в том числе</t>
        </is>
      </c>
      <c r="L123" s="130" t="n"/>
      <c r="M123" s="131" t="n"/>
      <c r="N123" s="130" t="n"/>
    </row>
    <row r="124" ht="19.35" customHeight="1">
      <c r="A124" s="127" t="n"/>
      <c r="B124" s="132" t="n"/>
      <c r="C124" s="133" t="inlineStr">
        <is>
          <t>оплата труда машинистов (ОТм)</t>
        </is>
      </c>
      <c r="L124" s="130" t="n">
        <v>0</v>
      </c>
      <c r="M124" s="131" t="n"/>
      <c r="N124" s="130" t="n">
        <v>0</v>
      </c>
    </row>
    <row r="125" ht="19.35" customHeight="1">
      <c r="A125" s="127" t="n"/>
      <c r="B125" s="128" t="n"/>
      <c r="C125" s="129" t="inlineStr">
        <is>
          <t>Итого ФОТ (справочно)</t>
        </is>
      </c>
      <c r="L125" s="130" t="n">
        <v>22251.39</v>
      </c>
      <c r="M125" s="131" t="n"/>
      <c r="N125" s="130" t="n">
        <v>1585634.07</v>
      </c>
    </row>
    <row r="126" ht="19.35" customHeight="1">
      <c r="A126" s="127" t="n"/>
      <c r="B126" s="128" t="n"/>
      <c r="C126" s="129" t="inlineStr">
        <is>
          <t>Итого накладные расходы</t>
        </is>
      </c>
      <c r="L126" s="130" t="n">
        <v>19803.74</v>
      </c>
      <c r="M126" s="131" t="n"/>
      <c r="N126" s="130" t="n">
        <v>1411214.33</v>
      </c>
    </row>
    <row r="127" ht="19.35" customHeight="1">
      <c r="A127" s="127" t="n"/>
      <c r="B127" s="128" t="n"/>
      <c r="C127" s="129" t="inlineStr">
        <is>
          <t>Итого сметная прибыль</t>
        </is>
      </c>
      <c r="L127" s="130" t="n">
        <v>9123.07</v>
      </c>
      <c r="M127" s="131" t="n"/>
      <c r="N127" s="130" t="n">
        <v>650109.97</v>
      </c>
    </row>
    <row r="128" ht="19.35" customHeight="1">
      <c r="A128" s="127" t="n"/>
      <c r="B128" s="134" t="n"/>
      <c r="C128" s="135" t="inlineStr">
        <is>
          <t>Итого по разделу</t>
        </is>
      </c>
      <c r="L128" s="125" t="n">
        <v>51178.2</v>
      </c>
      <c r="M128" s="136" t="n"/>
      <c r="N128" s="125" t="n">
        <v>3646958.37</v>
      </c>
    </row>
    <row r="129" ht="19.35" customHeight="1">
      <c r="A129" s="127" t="n"/>
      <c r="B129" s="132" t="n"/>
      <c r="C129" s="133" t="inlineStr">
        <is>
          <t>Справочно</t>
        </is>
      </c>
      <c r="L129" s="130" t="n"/>
      <c r="M129" s="131" t="n"/>
      <c r="N129" s="130" t="n"/>
    </row>
    <row r="130" ht="19.35" customHeight="1">
      <c r="A130" s="127" t="n"/>
      <c r="B130" s="128" t="n"/>
      <c r="C130" s="133" t="inlineStr">
        <is>
          <t>затраты труда рабочих</t>
        </is>
      </c>
      <c r="I130" s="137" t="n">
        <v>2654.60832</v>
      </c>
      <c r="J130" s="138" t="n"/>
      <c r="K130" s="138" t="n"/>
      <c r="L130" s="131" t="n"/>
      <c r="M130" s="131" t="n"/>
      <c r="N130" s="131" t="n"/>
    </row>
    <row r="131" ht="19.35" customHeight="1">
      <c r="A131" s="127" t="n"/>
      <c r="B131" s="128" t="n"/>
      <c r="C131" s="133" t="inlineStr">
        <is>
          <t>затраты труда машинистов</t>
        </is>
      </c>
      <c r="I131" s="137" t="n">
        <v>0</v>
      </c>
      <c r="J131" s="138" t="n"/>
      <c r="K131" s="138" t="n"/>
      <c r="L131" s="131" t="n"/>
      <c r="M131" s="131" t="n"/>
      <c r="N131" s="131" t="n"/>
    </row>
    <row r="132" ht="19.35" customHeight="1">
      <c r="A132" s="139" t="n"/>
      <c r="B132" s="140" t="n"/>
      <c r="C132" s="141" t="inlineStr">
        <is>
          <t>ВСЕГО по смете</t>
        </is>
      </c>
      <c r="D132" s="142" t="n"/>
      <c r="E132" s="142" t="n"/>
      <c r="F132" s="143" t="n"/>
      <c r="G132" s="143" t="n"/>
      <c r="H132" s="143" t="n"/>
      <c r="I132" s="143" t="n"/>
      <c r="J132" s="143" t="n"/>
      <c r="K132" s="143" t="n"/>
      <c r="L132" s="144" t="n"/>
      <c r="M132" s="143" t="n"/>
      <c r="N132" s="145" t="n"/>
    </row>
    <row r="133" ht="19.35" customHeight="1">
      <c r="A133" s="127" t="n"/>
      <c r="B133" s="134" t="n"/>
      <c r="C133" s="135" t="inlineStr">
        <is>
          <t>Итого по всем разделам</t>
        </is>
      </c>
      <c r="L133" s="125" t="n">
        <v>51178.2</v>
      </c>
      <c r="M133" s="126" t="n"/>
      <c r="N133" s="125" t="n"/>
    </row>
    <row r="134" ht="19.35" customHeight="1">
      <c r="A134" s="127" t="n"/>
      <c r="B134" s="128" t="n"/>
      <c r="C134" s="129" t="inlineStr">
        <is>
          <t>ВСЕГО строительные работы</t>
        </is>
      </c>
      <c r="L134" s="130" t="n">
        <v>51178.2</v>
      </c>
      <c r="M134" s="131" t="n"/>
      <c r="N134" s="130" t="n">
        <v>3646958.37</v>
      </c>
    </row>
    <row r="135" ht="19.35" customHeight="1">
      <c r="A135" s="127" t="n"/>
      <c r="B135" s="132" t="n"/>
      <c r="C135" s="133" t="inlineStr">
        <is>
          <t>в том числе</t>
        </is>
      </c>
      <c r="L135" s="130" t="n"/>
      <c r="M135" s="131" t="n"/>
      <c r="N135" s="130" t="n"/>
    </row>
    <row r="136" ht="19.35" customHeight="1">
      <c r="A136" s="127" t="n"/>
      <c r="B136" s="132" t="n"/>
      <c r="C136" s="133" t="inlineStr">
        <is>
          <t>всего прямые затраты</t>
        </is>
      </c>
      <c r="L136" s="130" t="n">
        <v>22251.39</v>
      </c>
      <c r="M136" s="131" t="n"/>
      <c r="N136" s="130" t="n">
        <v>1585634.07</v>
      </c>
    </row>
    <row r="137" ht="19.35" customHeight="1">
      <c r="A137" s="127" t="n"/>
      <c r="B137" s="132" t="n"/>
      <c r="C137" s="133" t="inlineStr">
        <is>
          <t>в том числе</t>
        </is>
      </c>
      <c r="L137" s="130" t="n"/>
      <c r="M137" s="131" t="n"/>
      <c r="N137" s="130" t="n"/>
    </row>
    <row r="138" ht="19.35" customHeight="1">
      <c r="A138" s="127" t="n"/>
      <c r="B138" s="132" t="n"/>
      <c r="C138" s="133" t="inlineStr">
        <is>
          <t>- оплата труда (ОТ)</t>
        </is>
      </c>
      <c r="L138" s="130" t="n">
        <v>22251.39</v>
      </c>
      <c r="M138" s="131" t="n"/>
      <c r="N138" s="130" t="n">
        <v>1585634.07</v>
      </c>
    </row>
    <row r="139" ht="19.35" customHeight="1">
      <c r="A139" s="127" t="n"/>
      <c r="B139" s="132" t="n"/>
      <c r="C139" s="133" t="inlineStr">
        <is>
          <t>- эксплуатация машин и механизмов</t>
        </is>
      </c>
      <c r="L139" s="130" t="n">
        <v>0</v>
      </c>
      <c r="M139" s="131" t="n"/>
      <c r="N139" s="130" t="n">
        <v>0</v>
      </c>
    </row>
    <row r="140" ht="19.35" customHeight="1">
      <c r="A140" s="127" t="n"/>
      <c r="B140" s="132" t="n"/>
      <c r="C140" s="133" t="inlineStr">
        <is>
          <t>в т.ч. эксплуатация машин и механизмов без учета доплат к оплате труда машинистов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- в т.ч. оплата труда машинистов (ОТм)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всего ФОТ (справочно)</t>
        </is>
      </c>
      <c r="L142" s="130" t="n">
        <v>22251.39</v>
      </c>
      <c r="M142" s="131" t="n"/>
      <c r="N142" s="130" t="n">
        <v>1585634.07</v>
      </c>
    </row>
    <row r="143" ht="19.35" customHeight="1">
      <c r="A143" s="127" t="n"/>
      <c r="B143" s="132" t="n"/>
      <c r="C143" s="133" t="inlineStr">
        <is>
          <t>всего накладные расходы</t>
        </is>
      </c>
      <c r="L143" s="130" t="n">
        <v>19803.74</v>
      </c>
      <c r="M143" s="131" t="n"/>
      <c r="N143" s="130" t="n">
        <v>1411214.33</v>
      </c>
    </row>
    <row r="144" ht="19.35" customHeight="1">
      <c r="A144" s="127" t="n"/>
      <c r="B144" s="132" t="n"/>
      <c r="C144" s="133" t="inlineStr">
        <is>
          <t>всего сметная прибыль</t>
        </is>
      </c>
      <c r="L144" s="130" t="n">
        <v>9123.07</v>
      </c>
      <c r="M144" s="131" t="n"/>
      <c r="N144" s="130" t="n">
        <v>650109.97</v>
      </c>
    </row>
    <row r="145" ht="19.35" customHeight="1">
      <c r="A145" s="127" t="n"/>
      <c r="B145" s="134" t="n"/>
      <c r="C145" s="135" t="inlineStr">
        <is>
          <t>ВСЕГО по смете</t>
        </is>
      </c>
      <c r="L145" s="125" t="n">
        <v>51178.2</v>
      </c>
      <c r="M145" s="126" t="n"/>
      <c r="N145" s="125" t="n">
        <v>3646958.37</v>
      </c>
    </row>
    <row r="146" ht="19.35" customHeight="1">
      <c r="A146" s="127" t="n"/>
      <c r="B146" s="132" t="n"/>
      <c r="C146" s="133" t="inlineStr">
        <is>
          <t>Всего прямые затраты</t>
        </is>
      </c>
      <c r="L146" s="130" t="n">
        <v>22251.39</v>
      </c>
      <c r="M146" s="131" t="n"/>
      <c r="N146" s="130" t="n">
        <v>1585634.07</v>
      </c>
    </row>
    <row r="147" ht="19.35" customHeight="1">
      <c r="A147" s="127" t="n"/>
      <c r="B147" s="132" t="n"/>
      <c r="C147" s="133" t="inlineStr">
        <is>
          <t>в том числе</t>
        </is>
      </c>
      <c r="L147" s="130" t="n"/>
      <c r="M147" s="131" t="n"/>
      <c r="N147" s="130" t="n"/>
    </row>
    <row r="148" ht="19.35" customHeight="1">
      <c r="A148" s="127" t="n"/>
      <c r="B148" s="132" t="n"/>
      <c r="C148" s="133" t="inlineStr">
        <is>
          <t>- оплата труда рабочих (ОТ)</t>
        </is>
      </c>
      <c r="L148" s="130" t="n">
        <v>22251.39</v>
      </c>
      <c r="M148" s="131" t="n"/>
      <c r="N148" s="130" t="n">
        <v>1585634.07</v>
      </c>
    </row>
    <row r="149" ht="19.35" customHeight="1">
      <c r="A149" s="127" t="n"/>
      <c r="B149" s="132" t="n"/>
      <c r="C149" s="133" t="inlineStr">
        <is>
          <t>- эксплуатация машин и механизмов</t>
        </is>
      </c>
      <c r="L149" s="130" t="n">
        <v>0</v>
      </c>
      <c r="M149" s="131" t="n"/>
      <c r="N149" s="130" t="n">
        <v>0</v>
      </c>
    </row>
    <row r="150" ht="19.35" customHeight="1">
      <c r="A150" s="127" t="n"/>
      <c r="B150" s="132" t="n"/>
      <c r="C150" s="133" t="inlineStr">
        <is>
          <t>в т.ч. эксплуатация машин и механизмов без учета доплат к оплате труда машинистов</t>
        </is>
      </c>
      <c r="L150" s="130" t="n">
        <v>0</v>
      </c>
      <c r="M150" s="131" t="n"/>
      <c r="N150" s="130" t="n">
        <v>0</v>
      </c>
    </row>
    <row r="151" ht="19.35" customHeight="1">
      <c r="A151" s="127" t="n"/>
      <c r="B151" s="132" t="n"/>
      <c r="C151" s="133" t="inlineStr">
        <is>
          <t>- в т.ч. оплата труда машинистов (ОТм)</t>
        </is>
      </c>
      <c r="L151" s="130" t="n">
        <v>0</v>
      </c>
      <c r="M151" s="131" t="n"/>
      <c r="N151" s="130" t="n">
        <v>0</v>
      </c>
    </row>
    <row r="152" ht="19.35" customHeight="1">
      <c r="A152" s="127" t="n"/>
      <c r="B152" s="132" t="n"/>
      <c r="C152" s="133" t="inlineStr">
        <is>
          <t>Всего ФОТ (справочно)</t>
        </is>
      </c>
      <c r="L152" s="130" t="n">
        <v>22251.39</v>
      </c>
      <c r="M152" s="131" t="n"/>
      <c r="N152" s="130" t="n">
        <v>1585634.07</v>
      </c>
    </row>
    <row r="153" ht="19.35" customHeight="1">
      <c r="A153" s="127" t="n"/>
      <c r="B153" s="132" t="n"/>
      <c r="C153" s="133" t="inlineStr">
        <is>
          <t>Всего накладные расходы</t>
        </is>
      </c>
      <c r="L153" s="130" t="n">
        <v>19803.74</v>
      </c>
      <c r="M153" s="131" t="n"/>
      <c r="N153" s="130" t="n">
        <v>1411214.33</v>
      </c>
    </row>
    <row r="154" ht="19.35" customHeight="1">
      <c r="A154" s="127" t="n"/>
      <c r="B154" s="132" t="n"/>
      <c r="C154" s="133" t="inlineStr">
        <is>
          <t>Всего сметная прибыль</t>
        </is>
      </c>
      <c r="L154" s="130" t="n">
        <v>9123.07</v>
      </c>
      <c r="M154" s="131" t="n"/>
      <c r="N154" s="130" t="n">
        <v>650109.97</v>
      </c>
    </row>
    <row r="155" ht="19.35" customHeight="1">
      <c r="A155" s="127" t="n"/>
      <c r="B155" s="132" t="n"/>
      <c r="C155" s="133" t="inlineStr">
        <is>
          <t>Справочно</t>
        </is>
      </c>
      <c r="L155" s="130" t="n"/>
      <c r="M155" s="131" t="n"/>
      <c r="N155" s="130" t="n"/>
    </row>
    <row r="156" ht="19.35" customHeight="1">
      <c r="A156" s="127" t="n"/>
      <c r="B156" s="128" t="n"/>
      <c r="C156" s="133" t="inlineStr">
        <is>
          <t>затраты труда рабочих</t>
        </is>
      </c>
      <c r="I156" s="137" t="n">
        <v>2654.60832</v>
      </c>
      <c r="J156" s="138" t="n"/>
      <c r="K156" s="138" t="n"/>
      <c r="L156" s="131" t="n"/>
      <c r="M156" s="131" t="n"/>
      <c r="N156" s="131" t="n"/>
    </row>
    <row r="157" ht="19.35" customHeight="1">
      <c r="A157" s="127" t="n"/>
      <c r="B157" s="128" t="n"/>
      <c r="C157" s="133" t="inlineStr">
        <is>
          <t>затраты труда машинистов</t>
        </is>
      </c>
      <c r="I157" s="137" t="n">
        <v>0</v>
      </c>
      <c r="J157" s="138" t="n"/>
      <c r="K157" s="138" t="n"/>
      <c r="L157" s="131" t="n"/>
      <c r="M157" s="131" t="n"/>
      <c r="N157" s="131" t="n"/>
    </row>
    <row r="158" ht="19.35" customHeight="1">
      <c r="A158" s="127" t="n"/>
      <c r="B158" s="146" t="n"/>
      <c r="C158" s="146" t="n"/>
      <c r="D158" s="124" t="n"/>
      <c r="E158" s="12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 ht="19.35" customHeight="1">
      <c r="A159" s="147" t="inlineStr">
        <is>
          <t>Составил: ______________________________________/  Григорова И. А. /</t>
        </is>
      </c>
    </row>
    <row r="160" ht="19.35" customHeight="1">
      <c r="A160" s="147" t="n"/>
      <c r="B160" s="147" t="n"/>
      <c r="C160" s="148" t="inlineStr">
        <is>
          <t>должность, подпись (инициалы, фамилия)</t>
        </is>
      </c>
      <c r="G160" s="149" t="n"/>
      <c r="H160" s="149" t="n"/>
      <c r="I160" s="149" t="n"/>
      <c r="J160" s="147" t="n"/>
      <c r="K160" s="147" t="n"/>
      <c r="L160" s="147" t="n"/>
      <c r="M160" s="147" t="n"/>
      <c r="N160" s="147" t="n"/>
    </row>
    <row r="161" ht="19.35" customHeight="1">
      <c r="A161" s="147" t="inlineStr">
        <is>
          <t>Проверил: ______________________________________ /  Черкасов А. В. /</t>
        </is>
      </c>
    </row>
    <row r="162" ht="19.35" customHeight="1">
      <c r="A162" s="4" t="n"/>
      <c r="B162" s="4" t="n"/>
      <c r="C162" s="148" t="inlineStr">
        <is>
          <t>должность, подпись (инициалы, фамилия)</t>
        </is>
      </c>
      <c r="G162" s="149" t="n"/>
      <c r="H162" s="149" t="n"/>
      <c r="I162" s="149" t="n"/>
      <c r="J162" s="4" t="n"/>
      <c r="K162" s="4" t="n"/>
      <c r="L162" s="4" t="n"/>
      <c r="M162" s="4" t="n"/>
      <c r="N162" s="4" t="n"/>
    </row>
  </sheetData>
  <mergeCells count="172">
    <mergeCell ref="C44:E44"/>
    <mergeCell ref="C121:K121"/>
    <mergeCell ref="A17:G17"/>
    <mergeCell ref="C134:K134"/>
    <mergeCell ref="H13:N13"/>
    <mergeCell ref="C146:K146"/>
    <mergeCell ref="C80:E80"/>
    <mergeCell ref="A30:N30"/>
    <mergeCell ref="A19:G19"/>
    <mergeCell ref="C95:E95"/>
    <mergeCell ref="H15:N15"/>
    <mergeCell ref="C51:E51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C109:E109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xl/worksheets/sheet2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02-32-19</t>
        </is>
      </c>
    </row>
    <row r="25" ht="19.35" customHeight="1">
      <c r="A25" s="55" t="inlineStr">
        <is>
          <t>32 ВЛ 500 кВ Зейская ГЭС - Амурская №1.  Шимановский р-он Мухинский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309.25</v>
      </c>
      <c r="M31" s="64" t="n">
        <v>4.34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934.86</v>
      </c>
      <c r="E32" s="71" t="inlineStr">
        <is>
          <t>(</t>
        </is>
      </c>
      <c r="F32" s="70" t="n">
        <v>17.37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516.3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77.95999999999999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934.86</v>
      </c>
      <c r="E34" s="71" t="inlineStr">
        <is>
          <t>(</t>
        </is>
      </c>
      <c r="F34" s="77" t="n">
        <v>17.37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64</v>
      </c>
      <c r="H44" s="94" t="n">
        <v>1</v>
      </c>
      <c r="I44" s="94" t="n">
        <v>64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2902.27</v>
      </c>
      <c r="M45" s="101" t="n">
        <v>71.26000000000001</v>
      </c>
      <c r="N45" s="103" t="n">
        <v>206815.76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340.224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2902.27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2902.27</v>
      </c>
      <c r="M48" s="100" t="n"/>
      <c r="N48" s="103" t="n">
        <v>206815.76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2583.02</v>
      </c>
      <c r="M49" s="100" t="n"/>
      <c r="N49" s="113" t="n">
        <v>184066.03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1189.93</v>
      </c>
      <c r="M50" s="100" t="n"/>
      <c r="N50" s="103" t="n">
        <v>84794.46000000001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6675.22</v>
      </c>
      <c r="M51" s="114" t="n"/>
      <c r="N51" s="93" t="n"/>
    </row>
    <row r="52" ht="19.35" customHeight="1">
      <c r="A52" s="89" t="inlineStr">
        <is>
          <t>Пролет 868-904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1.74</v>
      </c>
      <c r="H53" s="94" t="n">
        <v>1</v>
      </c>
      <c r="I53" s="116" t="n">
        <v>1.74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102.25</v>
      </c>
      <c r="M54" s="101" t="n">
        <v>71.26000000000001</v>
      </c>
      <c r="N54" s="103" t="n">
        <v>7286.34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10.87848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102.25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102.25</v>
      </c>
      <c r="M57" s="100" t="n"/>
      <c r="N57" s="103" t="n">
        <v>7286.34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91</v>
      </c>
      <c r="M58" s="100" t="n"/>
      <c r="N58" s="113" t="n">
        <v>6484.84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41.92</v>
      </c>
      <c r="M59" s="100" t="n"/>
      <c r="N59" s="103" t="n">
        <v>2987.4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235.17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0.7</v>
      </c>
      <c r="H61" s="94" t="n">
        <v>1</v>
      </c>
      <c r="I61" s="278" t="n">
        <v>0.7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79.75</v>
      </c>
      <c r="M62" s="101" t="n">
        <v>71.26000000000001</v>
      </c>
      <c r="N62" s="103" t="n">
        <v>5682.99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9" t="n">
        <v>8.484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79.75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79.75</v>
      </c>
      <c r="M65" s="100" t="n"/>
      <c r="N65" s="103" t="n">
        <v>5682.99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70.98</v>
      </c>
      <c r="M66" s="100" t="n"/>
      <c r="N66" s="113" t="n">
        <v>5057.86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32.7</v>
      </c>
      <c r="M67" s="100" t="n"/>
      <c r="N67" s="103" t="n">
        <v>2330.03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183.43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0.44</v>
      </c>
      <c r="H69" s="94" t="n">
        <v>1</v>
      </c>
      <c r="I69" s="116" t="n">
        <v>0.44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66.51000000000001</v>
      </c>
      <c r="M70" s="101" t="n">
        <v>71.26000000000001</v>
      </c>
      <c r="N70" s="103" t="n">
        <v>4739.5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7.0752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66.51000000000001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66.51000000000001</v>
      </c>
      <c r="M73" s="100" t="n"/>
      <c r="N73" s="103" t="n">
        <v>4739.5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59.19</v>
      </c>
      <c r="M74" s="100" t="n"/>
      <c r="N74" s="113" t="n">
        <v>4218.16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27.27</v>
      </c>
      <c r="M75" s="100" t="n"/>
      <c r="N75" s="103" t="n">
        <v>1943.2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152.97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0.33</v>
      </c>
      <c r="H77" s="94" t="n">
        <v>1</v>
      </c>
      <c r="I77" s="116" t="n">
        <v>0.33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23.45</v>
      </c>
      <c r="M78" s="101" t="n">
        <v>71.26000000000001</v>
      </c>
      <c r="N78" s="103" t="n">
        <v>1671.05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2.4948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23.45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23.45</v>
      </c>
      <c r="M81" s="100" t="n"/>
      <c r="N81" s="103" t="n">
        <v>1671.05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20.87</v>
      </c>
      <c r="M82" s="100" t="n"/>
      <c r="N82" s="113" t="n">
        <v>1487.23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9.609999999999999</v>
      </c>
      <c r="M83" s="100" t="n"/>
      <c r="N83" s="101" t="n">
        <v>685.13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53.93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0.34</v>
      </c>
      <c r="H85" s="94" t="n">
        <v>1</v>
      </c>
      <c r="I85" s="116" t="n">
        <v>0.34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47.17</v>
      </c>
      <c r="M86" s="101" t="n">
        <v>71.26000000000001</v>
      </c>
      <c r="N86" s="103" t="n">
        <v>3361.33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5.0184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47.17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47.17</v>
      </c>
      <c r="M89" s="100" t="n"/>
      <c r="N89" s="103" t="n">
        <v>3361.33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41.98</v>
      </c>
      <c r="M90" s="100" t="n"/>
      <c r="N90" s="113" t="n">
        <v>2991.58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19.34</v>
      </c>
      <c r="M91" s="100" t="n"/>
      <c r="N91" s="103" t="n">
        <v>1378.15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108.49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0.31</v>
      </c>
      <c r="H93" s="94" t="n">
        <v>1</v>
      </c>
      <c r="I93" s="116" t="n">
        <v>0.31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57.35</v>
      </c>
      <c r="M94" s="101" t="n">
        <v>71.26000000000001</v>
      </c>
      <c r="N94" s="103" t="n">
        <v>4086.76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6.1008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57.35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57.35</v>
      </c>
      <c r="M97" s="100" t="n"/>
      <c r="N97" s="103" t="n">
        <v>4086.76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51.04</v>
      </c>
      <c r="M98" s="100" t="n"/>
      <c r="N98" s="113" t="n">
        <v>3637.22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23.51</v>
      </c>
      <c r="M99" s="100" t="n"/>
      <c r="N99" s="103" t="n">
        <v>1675.57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131.9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2.07</v>
      </c>
      <c r="H101" s="94" t="n">
        <v>1</v>
      </c>
      <c r="I101" s="116" t="n">
        <v>2.07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286.75</v>
      </c>
      <c r="M102" s="101" t="n">
        <v>71.26000000000001</v>
      </c>
      <c r="N102" s="103" t="n">
        <v>20433.81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1628.09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284.72</v>
      </c>
      <c r="M104" s="101" t="n">
        <v>71.26000000000001</v>
      </c>
      <c r="N104" s="103" t="n">
        <v>20289.15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36.7632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21.08916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1914.84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571.47</v>
      </c>
      <c r="M108" s="100" t="n"/>
      <c r="N108" s="103" t="n">
        <v>40722.96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508.61</v>
      </c>
      <c r="M109" s="100" t="n"/>
      <c r="N109" s="113" t="n">
        <v>36243.43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234.3</v>
      </c>
      <c r="M110" s="100" t="n"/>
      <c r="N110" s="103" t="n">
        <v>16696.41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2657.75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2.07</v>
      </c>
      <c r="H112" s="94" t="n">
        <v>1</v>
      </c>
      <c r="I112" s="116" t="n">
        <v>2.07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71.89</v>
      </c>
      <c r="M113" s="101" t="n">
        <v>71.26000000000001</v>
      </c>
      <c r="N113" s="103" t="n">
        <v>5122.88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406.53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71.09</v>
      </c>
      <c r="M115" s="101" t="n">
        <v>71.26000000000001</v>
      </c>
      <c r="N115" s="103" t="n">
        <v>5065.87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9.21564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5.26608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478.42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142.98</v>
      </c>
      <c r="M119" s="100" t="n"/>
      <c r="N119" s="103" t="n">
        <v>10188.75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127.25</v>
      </c>
      <c r="M120" s="100" t="n"/>
      <c r="N120" s="113" t="n">
        <v>9067.99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58.62</v>
      </c>
      <c r="M121" s="100" t="n"/>
      <c r="N121" s="103" t="n">
        <v>4177.39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664.29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1.04</v>
      </c>
      <c r="H123" s="94" t="n">
        <v>1</v>
      </c>
      <c r="I123" s="116" t="n">
        <v>1.04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251.15</v>
      </c>
      <c r="M124" s="101" t="n">
        <v>71.26000000000001</v>
      </c>
      <c r="N124" s="103" t="n">
        <v>17896.95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1425.91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249.35</v>
      </c>
      <c r="M126" s="101" t="n">
        <v>71.26000000000001</v>
      </c>
      <c r="N126" s="103" t="n">
        <v>17768.68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32.1984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18.4704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1677.06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500.5</v>
      </c>
      <c r="M130" s="100" t="n"/>
      <c r="N130" s="103" t="n">
        <v>35665.63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445.45</v>
      </c>
      <c r="M131" s="100" t="n"/>
      <c r="N131" s="113" t="n">
        <v>31742.41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205.21</v>
      </c>
      <c r="M132" s="100" t="n"/>
      <c r="N132" s="103" t="n">
        <v>14622.91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2327.72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1.04</v>
      </c>
      <c r="H134" s="94" t="n">
        <v>1</v>
      </c>
      <c r="I134" s="116" t="n">
        <v>1.04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72.81</v>
      </c>
      <c r="M135" s="101" t="n">
        <v>71.26000000000001</v>
      </c>
      <c r="N135" s="103" t="n">
        <v>5188.44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412.36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72.11</v>
      </c>
      <c r="M137" s="101" t="n">
        <v>71.26000000000001</v>
      </c>
      <c r="N137" s="103" t="n">
        <v>5138.56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9.335039999999999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5.34144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485.17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144.92</v>
      </c>
      <c r="M141" s="100" t="n"/>
      <c r="N141" s="103" t="n">
        <v>10327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128.98</v>
      </c>
      <c r="M142" s="100" t="n"/>
      <c r="N142" s="113" t="n">
        <v>9191.030000000001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59.42</v>
      </c>
      <c r="M143" s="100" t="n"/>
      <c r="N143" s="103" t="n">
        <v>4234.07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6" t="n">
        <v>673.5700000000001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0.75</v>
      </c>
      <c r="H145" s="94" t="n">
        <v>1</v>
      </c>
      <c r="I145" s="116" t="n">
        <v>0.75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294.14</v>
      </c>
      <c r="M146" s="101" t="n">
        <v>71.26000000000001</v>
      </c>
      <c r="N146" s="103" t="n">
        <v>20960.42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1667.52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291.6</v>
      </c>
      <c r="M148" s="101" t="n">
        <v>71.26000000000001</v>
      </c>
      <c r="N148" s="103" t="n">
        <v>20779.42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101" t="n">
        <v>37.71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6" t="n">
        <v>21.6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1961.66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585.74</v>
      </c>
      <c r="M152" s="100" t="n"/>
      <c r="N152" s="103" t="n">
        <v>41739.84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521.3099999999999</v>
      </c>
      <c r="M153" s="100" t="n"/>
      <c r="N153" s="113" t="n">
        <v>37148.46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240.15</v>
      </c>
      <c r="M154" s="100" t="n"/>
      <c r="N154" s="103" t="n">
        <v>17113.33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2723.12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0.75</v>
      </c>
      <c r="H156" s="94" t="n">
        <v>1</v>
      </c>
      <c r="I156" s="116" t="n">
        <v>0.75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84.23999999999999</v>
      </c>
      <c r="M157" s="101" t="n">
        <v>71.26000000000001</v>
      </c>
      <c r="N157" s="103" t="n">
        <v>6002.94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478.03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83.59</v>
      </c>
      <c r="M159" s="101" t="n">
        <v>71.26000000000001</v>
      </c>
      <c r="N159" s="103" t="n">
        <v>5956.62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6" t="n">
        <v>10.8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9" t="n">
        <v>6.192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562.27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167.83</v>
      </c>
      <c r="M163" s="100" t="n"/>
      <c r="N163" s="103" t="n">
        <v>11959.56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149.37</v>
      </c>
      <c r="M164" s="100" t="n"/>
      <c r="N164" s="113" t="n">
        <v>10644.01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68.81</v>
      </c>
      <c r="M165" s="100" t="n"/>
      <c r="N165" s="103" t="n">
        <v>4903.42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6" t="n">
        <v>780.45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17368.01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10358.17</v>
      </c>
      <c r="M168" s="131" t="n"/>
      <c r="N168" s="130" t="n">
        <v>435335.49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4339.73</v>
      </c>
      <c r="M170" s="131" t="n"/>
      <c r="N170" s="130" t="n">
        <v>309249.17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6018.44</v>
      </c>
      <c r="M171" s="131" t="n"/>
      <c r="N171" s="130" t="n">
        <v>126086.32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6018.44</v>
      </c>
      <c r="M173" s="131" t="n"/>
      <c r="N173" s="130" t="n">
        <v>126086.32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1052.46</v>
      </c>
      <c r="M175" s="131" t="n"/>
      <c r="N175" s="130" t="n">
        <v>74998.3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5392.19</v>
      </c>
      <c r="M176" s="131" t="n"/>
      <c r="N176" s="130" t="n">
        <v>384247.47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4799.05</v>
      </c>
      <c r="M177" s="131" t="n"/>
      <c r="N177" s="130" t="n">
        <v>341980.25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2210.79</v>
      </c>
      <c r="M178" s="131" t="n"/>
      <c r="N178" s="130" t="n">
        <v>157541.47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17368.01</v>
      </c>
      <c r="M179" s="136" t="n"/>
      <c r="N179" s="125" t="n">
        <v>934857.21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516.29796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77.95908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17368.01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17368.01</v>
      </c>
      <c r="M185" s="131" t="n"/>
      <c r="N185" s="130" t="n">
        <v>934857.21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10358.17</v>
      </c>
      <c r="M187" s="131" t="n"/>
      <c r="N187" s="130" t="n">
        <v>435335.49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4339.73</v>
      </c>
      <c r="M189" s="131" t="n"/>
      <c r="N189" s="130" t="n">
        <v>309249.17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6018.44</v>
      </c>
      <c r="M190" s="131" t="n"/>
      <c r="N190" s="130" t="n">
        <v>126086.32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6018.44</v>
      </c>
      <c r="M191" s="131" t="n"/>
      <c r="N191" s="130" t="n">
        <v>126086.32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1052.46</v>
      </c>
      <c r="M192" s="131" t="n"/>
      <c r="N192" s="130" t="n">
        <v>74998.3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5392.19</v>
      </c>
      <c r="M193" s="131" t="n"/>
      <c r="N193" s="130" t="n">
        <v>384247.47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4799.05</v>
      </c>
      <c r="M194" s="131" t="n"/>
      <c r="N194" s="130" t="n">
        <v>341980.25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2210.79</v>
      </c>
      <c r="M195" s="131" t="n"/>
      <c r="N195" s="130" t="n">
        <v>157541.47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17368.01</v>
      </c>
      <c r="M196" s="126" t="n"/>
      <c r="N196" s="125" t="n">
        <v>934857.21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10358.17</v>
      </c>
      <c r="M197" s="131" t="n"/>
      <c r="N197" s="130" t="n">
        <v>435335.49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4339.73</v>
      </c>
      <c r="M199" s="131" t="n"/>
      <c r="N199" s="130" t="n">
        <v>309249.17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6018.44</v>
      </c>
      <c r="M200" s="131" t="n"/>
      <c r="N200" s="130" t="n">
        <v>126086.32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6018.44</v>
      </c>
      <c r="M201" s="131" t="n"/>
      <c r="N201" s="130" t="n">
        <v>126086.32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1052.46</v>
      </c>
      <c r="M202" s="131" t="n"/>
      <c r="N202" s="130" t="n">
        <v>74998.3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5392.19</v>
      </c>
      <c r="M203" s="131" t="n"/>
      <c r="N203" s="130" t="n">
        <v>384247.47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4799.05</v>
      </c>
      <c r="M204" s="131" t="n"/>
      <c r="N204" s="130" t="n">
        <v>341980.25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2210.79</v>
      </c>
      <c r="M205" s="131" t="n"/>
      <c r="N205" s="130" t="n">
        <v>157541.47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516.29796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77.95908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02-32-20</t>
        </is>
      </c>
    </row>
    <row r="25" ht="19.35" customHeight="1">
      <c r="A25" s="55" t="inlineStr">
        <is>
          <t>32 ВЛ 500 кВ Зейская ГЭС - Амурская №1.  Шимановский р-он Мухинский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63.49</v>
      </c>
      <c r="M31" s="64" t="n">
        <v>0.89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146.03</v>
      </c>
      <c r="E32" s="71" t="inlineStr">
        <is>
          <t>(</t>
        </is>
      </c>
      <c r="F32" s="70" t="n">
        <v>2.05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106.32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146.03</v>
      </c>
      <c r="E34" s="71" t="inlineStr">
        <is>
          <t>(</t>
        </is>
      </c>
      <c r="F34" s="77" t="n">
        <v>2.05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868-904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1.74</v>
      </c>
      <c r="H44" s="94" t="n">
        <v>1</v>
      </c>
      <c r="I44" s="116" t="n">
        <v>1.74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187.57</v>
      </c>
      <c r="M46" s="101" t="n">
        <v>71.26000000000001</v>
      </c>
      <c r="N46" s="103" t="n">
        <v>13366.24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22.38336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187.57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187.57</v>
      </c>
      <c r="M49" s="100" t="n"/>
      <c r="N49" s="103" t="n">
        <v>13366.24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166.94</v>
      </c>
      <c r="M50" s="100" t="n"/>
      <c r="N50" s="113" t="n">
        <v>11895.95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76.90000000000001</v>
      </c>
      <c r="M51" s="100" t="n"/>
      <c r="N51" s="103" t="n">
        <v>5480.16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431.41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0.7</v>
      </c>
      <c r="H53" s="94" t="n">
        <v>1</v>
      </c>
      <c r="I53" s="278" t="n">
        <v>0.7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217.37</v>
      </c>
      <c r="M55" s="101" t="n">
        <v>71.26000000000001</v>
      </c>
      <c r="N55" s="103" t="n">
        <v>15489.79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7" t="n">
        <v>25.9392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217.37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217.37</v>
      </c>
      <c r="M58" s="100" t="n"/>
      <c r="N58" s="103" t="n">
        <v>15489.79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193.46</v>
      </c>
      <c r="M59" s="100" t="n"/>
      <c r="N59" s="113" t="n">
        <v>13785.91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89.12</v>
      </c>
      <c r="M60" s="100" t="n"/>
      <c r="N60" s="103" t="n">
        <v>6350.81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499.95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0.44</v>
      </c>
      <c r="H62" s="94" t="n">
        <v>1</v>
      </c>
      <c r="I62" s="116" t="n">
        <v>0.44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171.68</v>
      </c>
      <c r="M64" s="101" t="n">
        <v>71.26000000000001</v>
      </c>
      <c r="N64" s="103" t="n">
        <v>12233.92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20.4864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171.68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171.68</v>
      </c>
      <c r="M67" s="100" t="n"/>
      <c r="N67" s="103" t="n">
        <v>12233.92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152.8</v>
      </c>
      <c r="M68" s="100" t="n"/>
      <c r="N68" s="113" t="n">
        <v>10888.19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70.39</v>
      </c>
      <c r="M69" s="100" t="n"/>
      <c r="N69" s="103" t="n">
        <v>5015.91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394.87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0.33</v>
      </c>
      <c r="H71" s="94" t="n">
        <v>1</v>
      </c>
      <c r="I71" s="116" t="n">
        <v>0.33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41.68</v>
      </c>
      <c r="M73" s="101" t="n">
        <v>71.26000000000001</v>
      </c>
      <c r="N73" s="103" t="n">
        <v>2970.12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4.97376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41.68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41.68</v>
      </c>
      <c r="M76" s="100" t="n"/>
      <c r="N76" s="103" t="n">
        <v>2970.12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37.1</v>
      </c>
      <c r="M77" s="100" t="n"/>
      <c r="N77" s="113" t="n">
        <v>2643.41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17.09</v>
      </c>
      <c r="M78" s="100" t="n"/>
      <c r="N78" s="103" t="n">
        <v>1217.75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95.87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0.34</v>
      </c>
      <c r="H80" s="94" t="n">
        <v>1</v>
      </c>
      <c r="I80" s="116" t="n">
        <v>0.34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125.55</v>
      </c>
      <c r="M82" s="101" t="n">
        <v>71.26000000000001</v>
      </c>
      <c r="N82" s="103" t="n">
        <v>8946.690000000001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14.98176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125.55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125.55</v>
      </c>
      <c r="M85" s="100" t="n"/>
      <c r="N85" s="103" t="n">
        <v>8946.690000000001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111.74</v>
      </c>
      <c r="M86" s="100" t="n"/>
      <c r="N86" s="113" t="n">
        <v>7962.55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51.48</v>
      </c>
      <c r="M87" s="100" t="n"/>
      <c r="N87" s="103" t="n">
        <v>3668.14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288.77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0.31</v>
      </c>
      <c r="H89" s="94" t="n">
        <v>1</v>
      </c>
      <c r="I89" s="116" t="n">
        <v>0.31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147.14</v>
      </c>
      <c r="M91" s="101" t="n">
        <v>71.26000000000001</v>
      </c>
      <c r="N91" s="103" t="n">
        <v>10485.2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17.5584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147.14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147.14</v>
      </c>
      <c r="M94" s="100" t="n"/>
      <c r="N94" s="103" t="n">
        <v>10485.2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130.95</v>
      </c>
      <c r="M95" s="100" t="n"/>
      <c r="N95" s="113" t="n">
        <v>9331.83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60.33</v>
      </c>
      <c r="M96" s="100" t="n"/>
      <c r="N96" s="103" t="n">
        <v>4298.93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338.42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2049.29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890.99</v>
      </c>
      <c r="M99" s="131" t="n"/>
      <c r="N99" s="130" t="n">
        <v>63491.96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890.99</v>
      </c>
      <c r="M101" s="131" t="n"/>
      <c r="N101" s="130" t="n">
        <v>63491.96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890.99</v>
      </c>
      <c r="M107" s="131" t="n"/>
      <c r="N107" s="130" t="n">
        <v>63491.96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792.99</v>
      </c>
      <c r="M108" s="131" t="n"/>
      <c r="N108" s="130" t="n">
        <v>56507.84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365.31</v>
      </c>
      <c r="M109" s="131" t="n"/>
      <c r="N109" s="130" t="n">
        <v>26031.7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2049.29</v>
      </c>
      <c r="M110" s="136" t="n"/>
      <c r="N110" s="125" t="n">
        <v>146031.5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106.32288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2049.29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2049.29</v>
      </c>
      <c r="M116" s="131" t="n"/>
      <c r="N116" s="130" t="n">
        <v>146031.5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890.99</v>
      </c>
      <c r="M118" s="131" t="n"/>
      <c r="N118" s="130" t="n">
        <v>63491.96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890.99</v>
      </c>
      <c r="M120" s="131" t="n"/>
      <c r="N120" s="130" t="n">
        <v>63491.96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890.99</v>
      </c>
      <c r="M124" s="131" t="n"/>
      <c r="N124" s="130" t="n">
        <v>63491.96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792.99</v>
      </c>
      <c r="M125" s="131" t="n"/>
      <c r="N125" s="130" t="n">
        <v>56507.84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365.31</v>
      </c>
      <c r="M126" s="131" t="n"/>
      <c r="N126" s="130" t="n">
        <v>26031.7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2049.29</v>
      </c>
      <c r="M127" s="126" t="n"/>
      <c r="N127" s="125" t="n">
        <v>146031.5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890.99</v>
      </c>
      <c r="M128" s="131" t="n"/>
      <c r="N128" s="130" t="n">
        <v>63491.96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890.99</v>
      </c>
      <c r="M130" s="131" t="n"/>
      <c r="N130" s="130" t="n">
        <v>63491.96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890.99</v>
      </c>
      <c r="M134" s="131" t="n"/>
      <c r="N134" s="130" t="n">
        <v>63491.96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792.99</v>
      </c>
      <c r="M135" s="131" t="n"/>
      <c r="N135" s="130" t="n">
        <v>56507.84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365.31</v>
      </c>
      <c r="M136" s="131" t="n"/>
      <c r="N136" s="130" t="n">
        <v>26031.7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106.32288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02-32-21</t>
        </is>
      </c>
    </row>
    <row r="25" ht="19.35" customHeight="1">
      <c r="A25" s="55" t="inlineStr">
        <is>
          <t>32 ВЛ 500 кВ Зейская ГЭС - Амурская №1.  Шимановский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91.84999999999999</v>
      </c>
      <c r="M31" s="64" t="n">
        <v>1.29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293.13</v>
      </c>
      <c r="E32" s="71" t="inlineStr">
        <is>
          <t>(</t>
        </is>
      </c>
      <c r="F32" s="70" t="n">
        <v>5.67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153.47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28.55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293.13</v>
      </c>
      <c r="E34" s="71" t="inlineStr">
        <is>
          <t>(</t>
        </is>
      </c>
      <c r="F34" s="77" t="n">
        <v>5.67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16</v>
      </c>
      <c r="H44" s="94" t="n">
        <v>1</v>
      </c>
      <c r="I44" s="94" t="n">
        <v>16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1" t="n">
        <v>725.5700000000001</v>
      </c>
      <c r="M45" s="101" t="n">
        <v>71.26000000000001</v>
      </c>
      <c r="N45" s="103" t="n">
        <v>51704.12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85.056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1" t="n">
        <v>725.5700000000001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1" t="n">
        <v>725.5700000000001</v>
      </c>
      <c r="M48" s="100" t="n"/>
      <c r="N48" s="103" t="n">
        <v>51704.12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1" t="n">
        <v>645.76</v>
      </c>
      <c r="M49" s="100" t="n"/>
      <c r="N49" s="113" t="n">
        <v>46016.67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297.48</v>
      </c>
      <c r="M50" s="100" t="n"/>
      <c r="N50" s="103" t="n">
        <v>21198.69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1668.81</v>
      </c>
      <c r="M51" s="114" t="n"/>
      <c r="N51" s="93" t="n"/>
    </row>
    <row r="52" ht="19.35" customHeight="1">
      <c r="A52" s="89" t="inlineStr">
        <is>
          <t>Пролет 952-955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0.41</v>
      </c>
      <c r="H53" s="94" t="n">
        <v>1</v>
      </c>
      <c r="I53" s="116" t="n">
        <v>0.41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24.09</v>
      </c>
      <c r="M54" s="101" t="n">
        <v>71.26000000000001</v>
      </c>
      <c r="N54" s="103" t="n">
        <v>1716.65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2.56332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24.09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24.09</v>
      </c>
      <c r="M57" s="100" t="n"/>
      <c r="N57" s="103" t="n">
        <v>1716.65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21.44</v>
      </c>
      <c r="M58" s="100" t="n"/>
      <c r="N58" s="113" t="n">
        <v>1527.82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9.880000000000001</v>
      </c>
      <c r="M59" s="100" t="n"/>
      <c r="N59" s="101" t="n">
        <v>703.83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55.41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0.32</v>
      </c>
      <c r="H61" s="94" t="n">
        <v>1</v>
      </c>
      <c r="I61" s="116" t="n">
        <v>0.32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36.46</v>
      </c>
      <c r="M62" s="101" t="n">
        <v>71.26000000000001</v>
      </c>
      <c r="N62" s="103" t="n">
        <v>2598.14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3.8784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36.46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36.46</v>
      </c>
      <c r="M65" s="100" t="n"/>
      <c r="N65" s="103" t="n">
        <v>2598.14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32.45</v>
      </c>
      <c r="M66" s="100" t="n"/>
      <c r="N66" s="113" t="n">
        <v>2312.34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14.95</v>
      </c>
      <c r="M67" s="100" t="n"/>
      <c r="N67" s="103" t="n">
        <v>1065.24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83.86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0.24</v>
      </c>
      <c r="H69" s="94" t="n">
        <v>1</v>
      </c>
      <c r="I69" s="116" t="n">
        <v>0.24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36.28</v>
      </c>
      <c r="M70" s="101" t="n">
        <v>71.26000000000001</v>
      </c>
      <c r="N70" s="103" t="n">
        <v>2585.31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3.8592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36.28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36.28</v>
      </c>
      <c r="M73" s="100" t="n"/>
      <c r="N73" s="103" t="n">
        <v>2585.31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32.29</v>
      </c>
      <c r="M74" s="100" t="n"/>
      <c r="N74" s="113" t="n">
        <v>2300.93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14.87</v>
      </c>
      <c r="M75" s="100" t="n"/>
      <c r="N75" s="103" t="n">
        <v>1059.98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83.44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0.27</v>
      </c>
      <c r="H77" s="94" t="n">
        <v>1</v>
      </c>
      <c r="I77" s="116" t="n">
        <v>0.27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19.19</v>
      </c>
      <c r="M78" s="101" t="n">
        <v>71.26000000000001</v>
      </c>
      <c r="N78" s="103" t="n">
        <v>1367.48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2.0412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19.19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19.19</v>
      </c>
      <c r="M81" s="100" t="n"/>
      <c r="N81" s="103" t="n">
        <v>1367.48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17.08</v>
      </c>
      <c r="M82" s="100" t="n"/>
      <c r="N82" s="113" t="n">
        <v>1217.06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7.87</v>
      </c>
      <c r="M83" s="100" t="n"/>
      <c r="N83" s="101" t="n">
        <v>560.67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44.14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0.25</v>
      </c>
      <c r="H85" s="94" t="n">
        <v>1</v>
      </c>
      <c r="I85" s="116" t="n">
        <v>0.25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34.69</v>
      </c>
      <c r="M86" s="101" t="n">
        <v>71.26000000000001</v>
      </c>
      <c r="N86" s="103" t="n">
        <v>2472.01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101" t="n">
        <v>3.69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34.69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34.69</v>
      </c>
      <c r="M89" s="100" t="n"/>
      <c r="N89" s="103" t="n">
        <v>2472.01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30.87</v>
      </c>
      <c r="M90" s="100" t="n"/>
      <c r="N90" s="113" t="n">
        <v>2200.09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14.22</v>
      </c>
      <c r="M91" s="100" t="n"/>
      <c r="N91" s="103" t="n">
        <v>1013.52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79.78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0.13</v>
      </c>
      <c r="H93" s="94" t="n">
        <v>1</v>
      </c>
      <c r="I93" s="116" t="n">
        <v>0.13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24.05</v>
      </c>
      <c r="M94" s="101" t="n">
        <v>71.26000000000001</v>
      </c>
      <c r="N94" s="103" t="n">
        <v>1713.8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2.5584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24.05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24.05</v>
      </c>
      <c r="M97" s="100" t="n"/>
      <c r="N97" s="103" t="n">
        <v>1713.8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21.4</v>
      </c>
      <c r="M98" s="100" t="n"/>
      <c r="N98" s="113" t="n">
        <v>1525.28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9.859999999999999</v>
      </c>
      <c r="M99" s="100" t="n"/>
      <c r="N99" s="101" t="n">
        <v>702.66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55.31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0.68</v>
      </c>
      <c r="H101" s="94" t="n">
        <v>1</v>
      </c>
      <c r="I101" s="116" t="n">
        <v>0.68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94.2</v>
      </c>
      <c r="M102" s="101" t="n">
        <v>71.26000000000001</v>
      </c>
      <c r="N102" s="103" t="n">
        <v>6712.69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1" t="n">
        <v>534.83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93.53</v>
      </c>
      <c r="M104" s="101" t="n">
        <v>71.26000000000001</v>
      </c>
      <c r="N104" s="103" t="n">
        <v>6664.95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12.0768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6.92784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1" t="n">
        <v>629.03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187.73</v>
      </c>
      <c r="M108" s="100" t="n"/>
      <c r="N108" s="103" t="n">
        <v>13377.64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167.08</v>
      </c>
      <c r="M109" s="100" t="n"/>
      <c r="N109" s="113" t="n">
        <v>11906.1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76.97</v>
      </c>
      <c r="M110" s="100" t="n"/>
      <c r="N110" s="103" t="n">
        <v>5484.83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6" t="n">
        <v>873.08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0.68</v>
      </c>
      <c r="H112" s="94" t="n">
        <v>1</v>
      </c>
      <c r="I112" s="116" t="n">
        <v>0.68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23.62</v>
      </c>
      <c r="M113" s="101" t="n">
        <v>71.26000000000001</v>
      </c>
      <c r="N113" s="103" t="n">
        <v>1683.16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133.55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23.35</v>
      </c>
      <c r="M115" s="101" t="n">
        <v>71.26000000000001</v>
      </c>
      <c r="N115" s="103" t="n">
        <v>1663.92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3.02736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1.72992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157.17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46.97</v>
      </c>
      <c r="M119" s="100" t="n"/>
      <c r="N119" s="103" t="n">
        <v>3347.08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41.8</v>
      </c>
      <c r="M120" s="100" t="n"/>
      <c r="N120" s="113" t="n">
        <v>2978.9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19.26</v>
      </c>
      <c r="M121" s="100" t="n"/>
      <c r="N121" s="103" t="n">
        <v>1372.3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218.23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0.27</v>
      </c>
      <c r="H123" s="94" t="n">
        <v>1</v>
      </c>
      <c r="I123" s="116" t="n">
        <v>0.27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65.2</v>
      </c>
      <c r="M124" s="101" t="n">
        <v>71.26000000000001</v>
      </c>
      <c r="N124" s="103" t="n">
        <v>4646.15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1" t="n">
        <v>370.19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64.73999999999999</v>
      </c>
      <c r="M126" s="101" t="n">
        <v>71.26000000000001</v>
      </c>
      <c r="N126" s="103" t="n">
        <v>4613.37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8.3592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4.7952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1" t="n">
        <v>435.39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129.94</v>
      </c>
      <c r="M130" s="100" t="n"/>
      <c r="N130" s="103" t="n">
        <v>9259.52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115.65</v>
      </c>
      <c r="M131" s="100" t="n"/>
      <c r="N131" s="113" t="n">
        <v>8240.969999999999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53.28</v>
      </c>
      <c r="M132" s="100" t="n"/>
      <c r="N132" s="103" t="n">
        <v>3796.4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6" t="n">
        <v>604.3200000000001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0.27</v>
      </c>
      <c r="H134" s="94" t="n">
        <v>1</v>
      </c>
      <c r="I134" s="116" t="n">
        <v>0.27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18.9</v>
      </c>
      <c r="M135" s="101" t="n">
        <v>71.26000000000001</v>
      </c>
      <c r="N135" s="103" t="n">
        <v>1346.81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107.06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18.72</v>
      </c>
      <c r="M137" s="101" t="n">
        <v>71.26000000000001</v>
      </c>
      <c r="N137" s="103" t="n">
        <v>1333.99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2.42352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1.38672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125.96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37.62</v>
      </c>
      <c r="M141" s="100" t="n"/>
      <c r="N141" s="103" t="n">
        <v>2680.8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33.48</v>
      </c>
      <c r="M142" s="100" t="n"/>
      <c r="N142" s="113" t="n">
        <v>2385.91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15.42</v>
      </c>
      <c r="M143" s="100" t="n"/>
      <c r="N143" s="103" t="n">
        <v>1099.13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6" t="n">
        <v>174.86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0.37</v>
      </c>
      <c r="H145" s="94" t="n">
        <v>1</v>
      </c>
      <c r="I145" s="116" t="n">
        <v>0.37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145.11</v>
      </c>
      <c r="M146" s="101" t="n">
        <v>71.26000000000001</v>
      </c>
      <c r="N146" s="103" t="n">
        <v>10340.54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1" t="n">
        <v>822.64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143.86</v>
      </c>
      <c r="M148" s="101" t="n">
        <v>71.26000000000001</v>
      </c>
      <c r="N148" s="103" t="n">
        <v>10251.46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7" t="n">
        <v>18.6036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9" t="n">
        <v>10.656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967.75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288.97</v>
      </c>
      <c r="M152" s="100" t="n"/>
      <c r="N152" s="103" t="n">
        <v>20592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257.18</v>
      </c>
      <c r="M153" s="100" t="n"/>
      <c r="N153" s="113" t="n">
        <v>18326.88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118.48</v>
      </c>
      <c r="M154" s="100" t="n"/>
      <c r="N154" s="103" t="n">
        <v>8442.719999999999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1343.41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0.37</v>
      </c>
      <c r="H156" s="94" t="n">
        <v>1</v>
      </c>
      <c r="I156" s="116" t="n">
        <v>0.37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41.56</v>
      </c>
      <c r="M157" s="101" t="n">
        <v>71.26000000000001</v>
      </c>
      <c r="N157" s="103" t="n">
        <v>2961.57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235.83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41.24</v>
      </c>
      <c r="M159" s="101" t="n">
        <v>71.26000000000001</v>
      </c>
      <c r="N159" s="103" t="n">
        <v>2938.76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9" t="n">
        <v>5.328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5" t="n">
        <v>3.05472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277.39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82.8</v>
      </c>
      <c r="M163" s="100" t="n"/>
      <c r="N163" s="103" t="n">
        <v>5900.33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73.69</v>
      </c>
      <c r="M164" s="100" t="n"/>
      <c r="N164" s="113" t="n">
        <v>5251.29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33.95</v>
      </c>
      <c r="M165" s="100" t="n"/>
      <c r="N165" s="103" t="n">
        <v>2419.14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6" t="n">
        <v>385.03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5669.68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3493.02</v>
      </c>
      <c r="M168" s="131" t="n"/>
      <c r="N168" s="130" t="n">
        <v>138024.33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1288.92</v>
      </c>
      <c r="M170" s="131" t="n"/>
      <c r="N170" s="130" t="n">
        <v>91848.42999999999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2204.1</v>
      </c>
      <c r="M171" s="131" t="n"/>
      <c r="N171" s="130" t="n">
        <v>46175.9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2204.1</v>
      </c>
      <c r="M173" s="131" t="n"/>
      <c r="N173" s="130" t="n">
        <v>46175.9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385.44</v>
      </c>
      <c r="M175" s="131" t="n"/>
      <c r="N175" s="130" t="n">
        <v>27466.45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1674.36</v>
      </c>
      <c r="M176" s="131" t="n"/>
      <c r="N176" s="130" t="n">
        <v>119314.88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1490.17</v>
      </c>
      <c r="M177" s="131" t="n"/>
      <c r="N177" s="130" t="n">
        <v>106190.24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686.49</v>
      </c>
      <c r="M178" s="131" t="n"/>
      <c r="N178" s="130" t="n">
        <v>48919.11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5669.68</v>
      </c>
      <c r="M179" s="136" t="n"/>
      <c r="N179" s="125" t="n">
        <v>293133.68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153.465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28.5504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5669.68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5669.68</v>
      </c>
      <c r="M185" s="131" t="n"/>
      <c r="N185" s="130" t="n">
        <v>293133.68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3493.02</v>
      </c>
      <c r="M187" s="131" t="n"/>
      <c r="N187" s="130" t="n">
        <v>138024.33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1288.92</v>
      </c>
      <c r="M189" s="131" t="n"/>
      <c r="N189" s="130" t="n">
        <v>91848.42999999999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2204.1</v>
      </c>
      <c r="M190" s="131" t="n"/>
      <c r="N190" s="130" t="n">
        <v>46175.9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2204.1</v>
      </c>
      <c r="M191" s="131" t="n"/>
      <c r="N191" s="130" t="n">
        <v>46175.9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385.44</v>
      </c>
      <c r="M192" s="131" t="n"/>
      <c r="N192" s="130" t="n">
        <v>27466.45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1674.36</v>
      </c>
      <c r="M193" s="131" t="n"/>
      <c r="N193" s="130" t="n">
        <v>119314.88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1490.17</v>
      </c>
      <c r="M194" s="131" t="n"/>
      <c r="N194" s="130" t="n">
        <v>106190.24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686.49</v>
      </c>
      <c r="M195" s="131" t="n"/>
      <c r="N195" s="130" t="n">
        <v>48919.11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5669.68</v>
      </c>
      <c r="M196" s="126" t="n"/>
      <c r="N196" s="125" t="n">
        <v>293133.68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3493.02</v>
      </c>
      <c r="M197" s="131" t="n"/>
      <c r="N197" s="130" t="n">
        <v>138024.33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1288.92</v>
      </c>
      <c r="M199" s="131" t="n"/>
      <c r="N199" s="130" t="n">
        <v>91848.42999999999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2204.1</v>
      </c>
      <c r="M200" s="131" t="n"/>
      <c r="N200" s="130" t="n">
        <v>46175.9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2204.1</v>
      </c>
      <c r="M201" s="131" t="n"/>
      <c r="N201" s="130" t="n">
        <v>46175.9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385.44</v>
      </c>
      <c r="M202" s="131" t="n"/>
      <c r="N202" s="130" t="n">
        <v>27466.45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1674.36</v>
      </c>
      <c r="M203" s="131" t="n"/>
      <c r="N203" s="130" t="n">
        <v>119314.88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1490.17</v>
      </c>
      <c r="M204" s="131" t="n"/>
      <c r="N204" s="130" t="n">
        <v>106190.24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686.49</v>
      </c>
      <c r="M205" s="131" t="n"/>
      <c r="N205" s="130" t="n">
        <v>48919.11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153.465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28.5504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02-32-22</t>
        </is>
      </c>
    </row>
    <row r="25" ht="19.35" customHeight="1">
      <c r="A25" s="55" t="inlineStr">
        <is>
          <t>32 ВЛ 500 кВ Зейская ГЭС - Амурская №1.  Шимановский р-он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30.31</v>
      </c>
      <c r="M31" s="64" t="n">
        <v>0.43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69.70999999999999</v>
      </c>
      <c r="E32" s="71" t="inlineStr">
        <is>
          <t>(</t>
        </is>
      </c>
      <c r="F32" s="70" t="n">
        <v>0.98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50.76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69.70999999999999</v>
      </c>
      <c r="E34" s="71" t="inlineStr">
        <is>
          <t>(</t>
        </is>
      </c>
      <c r="F34" s="77" t="n">
        <v>0.98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952-955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0.41</v>
      </c>
      <c r="H44" s="94" t="n">
        <v>1</v>
      </c>
      <c r="I44" s="116" t="n">
        <v>0.41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44.2</v>
      </c>
      <c r="M46" s="101" t="n">
        <v>71.26000000000001</v>
      </c>
      <c r="N46" s="103" t="n">
        <v>3149.69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5.27424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44.2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44.2</v>
      </c>
      <c r="M49" s="100" t="n"/>
      <c r="N49" s="103" t="n">
        <v>3149.69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39.34</v>
      </c>
      <c r="M50" s="100" t="n"/>
      <c r="N50" s="113" t="n">
        <v>2803.22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18.12</v>
      </c>
      <c r="M51" s="100" t="n"/>
      <c r="N51" s="103" t="n">
        <v>1291.37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101.66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0.32</v>
      </c>
      <c r="H53" s="94" t="n">
        <v>1</v>
      </c>
      <c r="I53" s="116" t="n">
        <v>0.32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99.37</v>
      </c>
      <c r="M55" s="101" t="n">
        <v>71.26000000000001</v>
      </c>
      <c r="N55" s="103" t="n">
        <v>7081.11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11.85792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99.37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99.37</v>
      </c>
      <c r="M58" s="100" t="n"/>
      <c r="N58" s="103" t="n">
        <v>7081.11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88.44</v>
      </c>
      <c r="M59" s="100" t="n"/>
      <c r="N59" s="113" t="n">
        <v>6302.19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40.74</v>
      </c>
      <c r="M60" s="100" t="n"/>
      <c r="N60" s="103" t="n">
        <v>2903.26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228.55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0.24</v>
      </c>
      <c r="H62" s="94" t="n">
        <v>1</v>
      </c>
      <c r="I62" s="116" t="n">
        <v>0.24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93.64</v>
      </c>
      <c r="M64" s="101" t="n">
        <v>71.26000000000001</v>
      </c>
      <c r="N64" s="103" t="n">
        <v>6672.79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11.1744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93.64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93.64</v>
      </c>
      <c r="M67" s="100" t="n"/>
      <c r="N67" s="103" t="n">
        <v>6672.79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83.34</v>
      </c>
      <c r="M68" s="100" t="n"/>
      <c r="N68" s="113" t="n">
        <v>5938.78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38.39</v>
      </c>
      <c r="M69" s="100" t="n"/>
      <c r="N69" s="103" t="n">
        <v>2735.84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215.37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0.27</v>
      </c>
      <c r="H71" s="94" t="n">
        <v>1</v>
      </c>
      <c r="I71" s="116" t="n">
        <v>0.27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34.1</v>
      </c>
      <c r="M73" s="101" t="n">
        <v>71.26000000000001</v>
      </c>
      <c r="N73" s="103" t="n">
        <v>2429.97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4.06944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34.1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34.1</v>
      </c>
      <c r="M76" s="100" t="n"/>
      <c r="N76" s="103" t="n">
        <v>2429.97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30.35</v>
      </c>
      <c r="M77" s="100" t="n"/>
      <c r="N77" s="113" t="n">
        <v>2162.67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13.98</v>
      </c>
      <c r="M78" s="100" t="n"/>
      <c r="N78" s="101" t="n">
        <v>996.29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78.43000000000001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0.25</v>
      </c>
      <c r="H80" s="94" t="n">
        <v>1</v>
      </c>
      <c r="I80" s="116" t="n">
        <v>0.25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92.31</v>
      </c>
      <c r="M82" s="101" t="n">
        <v>71.26000000000001</v>
      </c>
      <c r="N82" s="103" t="n">
        <v>6578.01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9" t="n">
        <v>11.016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92.31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92.31</v>
      </c>
      <c r="M85" s="100" t="n"/>
      <c r="N85" s="103" t="n">
        <v>6578.01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82.16</v>
      </c>
      <c r="M86" s="100" t="n"/>
      <c r="N86" s="113" t="n">
        <v>5854.43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37.85</v>
      </c>
      <c r="M87" s="100" t="n"/>
      <c r="N87" s="103" t="n">
        <v>2696.98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212.32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0.13</v>
      </c>
      <c r="H89" s="94" t="n">
        <v>1</v>
      </c>
      <c r="I89" s="116" t="n">
        <v>0.13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61.7</v>
      </c>
      <c r="M91" s="101" t="n">
        <v>71.26000000000001</v>
      </c>
      <c r="N91" s="103" t="n">
        <v>4396.74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7.3632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61.7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61.7</v>
      </c>
      <c r="M94" s="100" t="n"/>
      <c r="N94" s="103" t="n">
        <v>4396.74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54.91</v>
      </c>
      <c r="M95" s="100" t="n"/>
      <c r="N95" s="113" t="n">
        <v>3913.1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25.3</v>
      </c>
      <c r="M96" s="100" t="n"/>
      <c r="N96" s="103" t="n">
        <v>1802.66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141.91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978.24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425.32</v>
      </c>
      <c r="M99" s="131" t="n"/>
      <c r="N99" s="130" t="n">
        <v>30308.31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425.32</v>
      </c>
      <c r="M101" s="131" t="n"/>
      <c r="N101" s="130" t="n">
        <v>30308.31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425.32</v>
      </c>
      <c r="M107" s="131" t="n"/>
      <c r="N107" s="130" t="n">
        <v>30308.31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378.54</v>
      </c>
      <c r="M108" s="131" t="n"/>
      <c r="N108" s="130" t="n">
        <v>26974.39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174.38</v>
      </c>
      <c r="M109" s="131" t="n"/>
      <c r="N109" s="130" t="n">
        <v>12426.4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978.24</v>
      </c>
      <c r="M110" s="136" t="n"/>
      <c r="N110" s="125" t="n">
        <v>69709.10000000001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50.7552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978.24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978.24</v>
      </c>
      <c r="M116" s="131" t="n"/>
      <c r="N116" s="130" t="n">
        <v>69709.10000000001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425.32</v>
      </c>
      <c r="M118" s="131" t="n"/>
      <c r="N118" s="130" t="n">
        <v>30308.31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425.32</v>
      </c>
      <c r="M120" s="131" t="n"/>
      <c r="N120" s="130" t="n">
        <v>30308.31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425.32</v>
      </c>
      <c r="M124" s="131" t="n"/>
      <c r="N124" s="130" t="n">
        <v>30308.31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378.54</v>
      </c>
      <c r="M125" s="131" t="n"/>
      <c r="N125" s="130" t="n">
        <v>26974.39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174.38</v>
      </c>
      <c r="M126" s="131" t="n"/>
      <c r="N126" s="130" t="n">
        <v>12426.4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978.24</v>
      </c>
      <c r="M127" s="126" t="n"/>
      <c r="N127" s="125" t="n">
        <v>69709.10000000001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425.32</v>
      </c>
      <c r="M128" s="131" t="n"/>
      <c r="N128" s="130" t="n">
        <v>30308.31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425.32</v>
      </c>
      <c r="M130" s="131" t="n"/>
      <c r="N130" s="130" t="n">
        <v>30308.31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425.32</v>
      </c>
      <c r="M134" s="131" t="n"/>
      <c r="N134" s="130" t="n">
        <v>30308.31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378.54</v>
      </c>
      <c r="M135" s="131" t="n"/>
      <c r="N135" s="130" t="n">
        <v>26974.39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174.38</v>
      </c>
      <c r="M136" s="131" t="n"/>
      <c r="N136" s="130" t="n">
        <v>12426.4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50.7552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02-32-23</t>
        </is>
      </c>
    </row>
    <row r="25" ht="19.35" customHeight="1">
      <c r="A25" s="55" t="inlineStr">
        <is>
          <t>32 ВЛ 500 кВ Зейская ГЭС - Амурская №1.  Шимановский р-он Петрушинский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196.77</v>
      </c>
      <c r="M31" s="64" t="n">
        <v>2.76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612.99</v>
      </c>
      <c r="E32" s="71" t="inlineStr">
        <is>
          <t>(</t>
        </is>
      </c>
      <c r="F32" s="70" t="n">
        <v>11.65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329.05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55.94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612.99</v>
      </c>
      <c r="E34" s="71" t="inlineStr">
        <is>
          <t>(</t>
        </is>
      </c>
      <c r="F34" s="77" t="n">
        <v>11.65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38</v>
      </c>
      <c r="H44" s="94" t="n">
        <v>1</v>
      </c>
      <c r="I44" s="94" t="n">
        <v>38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1723.22</v>
      </c>
      <c r="M45" s="101" t="n">
        <v>71.26000000000001</v>
      </c>
      <c r="N45" s="103" t="n">
        <v>122796.66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202.008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1723.22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1723.22</v>
      </c>
      <c r="M48" s="100" t="n"/>
      <c r="N48" s="103" t="n">
        <v>122796.66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1533.67</v>
      </c>
      <c r="M49" s="100" t="n"/>
      <c r="N49" s="113" t="n">
        <v>109289.03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706.52</v>
      </c>
      <c r="M50" s="100" t="n"/>
      <c r="N50" s="103" t="n">
        <v>50346.63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3963.41</v>
      </c>
      <c r="M51" s="114" t="n"/>
      <c r="N51" s="93" t="n"/>
    </row>
    <row r="52" ht="19.35" customHeight="1">
      <c r="A52" s="89" t="inlineStr">
        <is>
          <t>Пролет 968-969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1.06</v>
      </c>
      <c r="H53" s="94" t="n">
        <v>1</v>
      </c>
      <c r="I53" s="116" t="n">
        <v>1.06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62.29</v>
      </c>
      <c r="M54" s="101" t="n">
        <v>71.26000000000001</v>
      </c>
      <c r="N54" s="103" t="n">
        <v>4438.79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6.62712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62.29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62.29</v>
      </c>
      <c r="M57" s="100" t="n"/>
      <c r="N57" s="103" t="n">
        <v>4438.79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55.44</v>
      </c>
      <c r="M58" s="100" t="n"/>
      <c r="N58" s="113" t="n">
        <v>3950.52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25.54</v>
      </c>
      <c r="M59" s="100" t="n"/>
      <c r="N59" s="103" t="n">
        <v>1819.9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143.27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0.46</v>
      </c>
      <c r="H61" s="94" t="n">
        <v>1</v>
      </c>
      <c r="I61" s="116" t="n">
        <v>0.46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52.41</v>
      </c>
      <c r="M62" s="101" t="n">
        <v>71.26000000000001</v>
      </c>
      <c r="N62" s="103" t="n">
        <v>3734.74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5.5752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52.41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52.41</v>
      </c>
      <c r="M65" s="100" t="n"/>
      <c r="N65" s="103" t="n">
        <v>3734.74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46.64</v>
      </c>
      <c r="M66" s="100" t="n"/>
      <c r="N66" s="113" t="n">
        <v>3323.92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21.49</v>
      </c>
      <c r="M67" s="100" t="n"/>
      <c r="N67" s="103" t="n">
        <v>1531.24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120.54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0.29</v>
      </c>
      <c r="H69" s="94" t="n">
        <v>1</v>
      </c>
      <c r="I69" s="116" t="n">
        <v>0.29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43.83</v>
      </c>
      <c r="M70" s="101" t="n">
        <v>71.26000000000001</v>
      </c>
      <c r="N70" s="103" t="n">
        <v>3123.33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4.6632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43.83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43.83</v>
      </c>
      <c r="M73" s="100" t="n"/>
      <c r="N73" s="103" t="n">
        <v>3123.33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39.01</v>
      </c>
      <c r="M74" s="100" t="n"/>
      <c r="N74" s="113" t="n">
        <v>2779.76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17.97</v>
      </c>
      <c r="M75" s="100" t="n"/>
      <c r="N75" s="103" t="n">
        <v>1280.57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100.81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0.65</v>
      </c>
      <c r="H77" s="94" t="n">
        <v>1</v>
      </c>
      <c r="I77" s="116" t="n">
        <v>0.65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46.19</v>
      </c>
      <c r="M78" s="101" t="n">
        <v>71.26000000000001</v>
      </c>
      <c r="N78" s="103" t="n">
        <v>3291.5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9" t="n">
        <v>4.914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46.19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46.19</v>
      </c>
      <c r="M81" s="100" t="n"/>
      <c r="N81" s="103" t="n">
        <v>3291.5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41.11</v>
      </c>
      <c r="M82" s="100" t="n"/>
      <c r="N82" s="113" t="n">
        <v>2929.44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18.94</v>
      </c>
      <c r="M83" s="100" t="n"/>
      <c r="N83" s="103" t="n">
        <v>1349.52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106.24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0.32</v>
      </c>
      <c r="H85" s="94" t="n">
        <v>1</v>
      </c>
      <c r="I85" s="116" t="n">
        <v>0.32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44.4</v>
      </c>
      <c r="M86" s="101" t="n">
        <v>71.26000000000001</v>
      </c>
      <c r="N86" s="103" t="n">
        <v>3163.94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4.7232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44.4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44.4</v>
      </c>
      <c r="M89" s="100" t="n"/>
      <c r="N89" s="103" t="n">
        <v>3163.94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39.52</v>
      </c>
      <c r="M90" s="100" t="n"/>
      <c r="N90" s="113" t="n">
        <v>2815.91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18.2</v>
      </c>
      <c r="M91" s="100" t="n"/>
      <c r="N91" s="103" t="n">
        <v>1297.22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102.12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0.15</v>
      </c>
      <c r="H93" s="94" t="n">
        <v>1</v>
      </c>
      <c r="I93" s="116" t="n">
        <v>0.15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27.75</v>
      </c>
      <c r="M94" s="101" t="n">
        <v>71.26000000000001</v>
      </c>
      <c r="N94" s="103" t="n">
        <v>1977.47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9" t="n">
        <v>2.952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27.75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27.75</v>
      </c>
      <c r="M97" s="100" t="n"/>
      <c r="N97" s="103" t="n">
        <v>1977.47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24.7</v>
      </c>
      <c r="M98" s="100" t="n"/>
      <c r="N98" s="113" t="n">
        <v>1759.95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11.38</v>
      </c>
      <c r="M99" s="100" t="n"/>
      <c r="N99" s="101" t="n">
        <v>810.76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63.83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1.71</v>
      </c>
      <c r="H101" s="94" t="n">
        <v>1</v>
      </c>
      <c r="I101" s="116" t="n">
        <v>1.71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236.88</v>
      </c>
      <c r="M102" s="101" t="n">
        <v>71.26000000000001</v>
      </c>
      <c r="N102" s="103" t="n">
        <v>16880.07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1344.94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235.2</v>
      </c>
      <c r="M104" s="101" t="n">
        <v>71.26000000000001</v>
      </c>
      <c r="N104" s="103" t="n">
        <v>16760.35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30.3696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17.42148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1581.82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472.08</v>
      </c>
      <c r="M108" s="100" t="n"/>
      <c r="N108" s="103" t="n">
        <v>33640.42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420.15</v>
      </c>
      <c r="M109" s="100" t="n"/>
      <c r="N109" s="113" t="n">
        <v>29939.97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193.55</v>
      </c>
      <c r="M110" s="100" t="n"/>
      <c r="N110" s="103" t="n">
        <v>13792.57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2195.52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1.71</v>
      </c>
      <c r="H112" s="94" t="n">
        <v>1</v>
      </c>
      <c r="I112" s="116" t="n">
        <v>1.71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59.38</v>
      </c>
      <c r="M113" s="101" t="n">
        <v>71.26000000000001</v>
      </c>
      <c r="N113" s="103" t="n">
        <v>4231.42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335.83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58.73</v>
      </c>
      <c r="M115" s="101" t="n">
        <v>71.26000000000001</v>
      </c>
      <c r="N115" s="103" t="n">
        <v>4185.1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7.61292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4.35024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395.21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118.11</v>
      </c>
      <c r="M119" s="100" t="n"/>
      <c r="N119" s="103" t="n">
        <v>8416.52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105.12</v>
      </c>
      <c r="M120" s="100" t="n"/>
      <c r="N120" s="113" t="n">
        <v>7490.7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48.43</v>
      </c>
      <c r="M121" s="100" t="n"/>
      <c r="N121" s="103" t="n">
        <v>3450.77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548.76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0.78</v>
      </c>
      <c r="H123" s="94" t="n">
        <v>1</v>
      </c>
      <c r="I123" s="116" t="n">
        <v>0.78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188.36</v>
      </c>
      <c r="M124" s="101" t="n">
        <v>71.26000000000001</v>
      </c>
      <c r="N124" s="103" t="n">
        <v>13422.53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1069.44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187.01</v>
      </c>
      <c r="M126" s="101" t="n">
        <v>71.26000000000001</v>
      </c>
      <c r="N126" s="103" t="n">
        <v>13326.33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24.1488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13.8528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1257.8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375.37</v>
      </c>
      <c r="M130" s="100" t="n"/>
      <c r="N130" s="103" t="n">
        <v>26748.86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334.08</v>
      </c>
      <c r="M131" s="100" t="n"/>
      <c r="N131" s="113" t="n">
        <v>23806.49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153.9</v>
      </c>
      <c r="M132" s="100" t="n"/>
      <c r="N132" s="103" t="n">
        <v>10967.03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1745.78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0.78</v>
      </c>
      <c r="H134" s="94" t="n">
        <v>1</v>
      </c>
      <c r="I134" s="116" t="n">
        <v>0.78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54.61</v>
      </c>
      <c r="M135" s="101" t="n">
        <v>71.26000000000001</v>
      </c>
      <c r="N135" s="103" t="n">
        <v>3891.51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309.27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54.08</v>
      </c>
      <c r="M137" s="101" t="n">
        <v>71.26000000000001</v>
      </c>
      <c r="N137" s="103" t="n">
        <v>3853.74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7.00128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4.00608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363.88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108.69</v>
      </c>
      <c r="M141" s="100" t="n"/>
      <c r="N141" s="103" t="n">
        <v>7745.25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96.73</v>
      </c>
      <c r="M142" s="100" t="n"/>
      <c r="N142" s="113" t="n">
        <v>6893.27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44.56</v>
      </c>
      <c r="M143" s="100" t="n"/>
      <c r="N143" s="103" t="n">
        <v>3175.55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6" t="n">
        <v>505.17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0.44</v>
      </c>
      <c r="H145" s="94" t="n">
        <v>1</v>
      </c>
      <c r="I145" s="116" t="n">
        <v>0.44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172.56</v>
      </c>
      <c r="M146" s="101" t="n">
        <v>71.26000000000001</v>
      </c>
      <c r="N146" s="103" t="n">
        <v>12296.63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1" t="n">
        <v>978.28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171.07</v>
      </c>
      <c r="M148" s="101" t="n">
        <v>71.26000000000001</v>
      </c>
      <c r="N148" s="103" t="n">
        <v>12190.45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7" t="n">
        <v>22.1232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9" t="n">
        <v>12.672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1150.84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343.63</v>
      </c>
      <c r="M152" s="100" t="n"/>
      <c r="N152" s="103" t="n">
        <v>24487.08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305.83</v>
      </c>
      <c r="M153" s="100" t="n"/>
      <c r="N153" s="113" t="n">
        <v>21793.5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140.89</v>
      </c>
      <c r="M154" s="100" t="n"/>
      <c r="N154" s="103" t="n">
        <v>10039.7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1597.56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0.44</v>
      </c>
      <c r="H156" s="94" t="n">
        <v>1</v>
      </c>
      <c r="I156" s="116" t="n">
        <v>0.44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49.42</v>
      </c>
      <c r="M157" s="101" t="n">
        <v>71.26000000000001</v>
      </c>
      <c r="N157" s="103" t="n">
        <v>3521.67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280.44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49.04</v>
      </c>
      <c r="M159" s="101" t="n">
        <v>71.26000000000001</v>
      </c>
      <c r="N159" s="103" t="n">
        <v>3494.59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9" t="n">
        <v>6.336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5" t="n">
        <v>3.63264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329.86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98.45999999999999</v>
      </c>
      <c r="M163" s="100" t="n"/>
      <c r="N163" s="103" t="n">
        <v>7016.26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87.63</v>
      </c>
      <c r="M164" s="100" t="n"/>
      <c r="N164" s="113" t="n">
        <v>6244.47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40.37</v>
      </c>
      <c r="M165" s="100" t="n"/>
      <c r="N165" s="103" t="n">
        <v>2876.67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6" t="n">
        <v>457.86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11650.87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7079.5</v>
      </c>
      <c r="M168" s="131" t="n"/>
      <c r="N168" s="130" t="n">
        <v>287236.55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2761.3</v>
      </c>
      <c r="M170" s="131" t="n"/>
      <c r="N170" s="130" t="n">
        <v>196770.26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4318.2</v>
      </c>
      <c r="M171" s="131" t="n"/>
      <c r="N171" s="130" t="n">
        <v>90466.28999999999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4318.2</v>
      </c>
      <c r="M173" s="131" t="n"/>
      <c r="N173" s="130" t="n">
        <v>90466.28999999999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755.13</v>
      </c>
      <c r="M175" s="131" t="n"/>
      <c r="N175" s="130" t="n">
        <v>53810.56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3516.43</v>
      </c>
      <c r="M176" s="131" t="n"/>
      <c r="N176" s="130" t="n">
        <v>250580.82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3129.63</v>
      </c>
      <c r="M177" s="131" t="n"/>
      <c r="N177" s="130" t="n">
        <v>223016.93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1441.74</v>
      </c>
      <c r="M178" s="131" t="n"/>
      <c r="N178" s="130" t="n">
        <v>102738.13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11650.87</v>
      </c>
      <c r="M179" s="136" t="n"/>
      <c r="N179" s="125" t="n">
        <v>612991.61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329.05452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55.93524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11650.87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11650.87</v>
      </c>
      <c r="M185" s="131" t="n"/>
      <c r="N185" s="130" t="n">
        <v>612991.61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7079.5</v>
      </c>
      <c r="M187" s="131" t="n"/>
      <c r="N187" s="130" t="n">
        <v>287236.55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2761.3</v>
      </c>
      <c r="M189" s="131" t="n"/>
      <c r="N189" s="130" t="n">
        <v>196770.26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4318.2</v>
      </c>
      <c r="M190" s="131" t="n"/>
      <c r="N190" s="130" t="n">
        <v>90466.28999999999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4318.2</v>
      </c>
      <c r="M191" s="131" t="n"/>
      <c r="N191" s="130" t="n">
        <v>90466.28999999999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755.13</v>
      </c>
      <c r="M192" s="131" t="n"/>
      <c r="N192" s="130" t="n">
        <v>53810.56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3516.43</v>
      </c>
      <c r="M193" s="131" t="n"/>
      <c r="N193" s="130" t="n">
        <v>250580.82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3129.63</v>
      </c>
      <c r="M194" s="131" t="n"/>
      <c r="N194" s="130" t="n">
        <v>223016.93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1441.74</v>
      </c>
      <c r="M195" s="131" t="n"/>
      <c r="N195" s="130" t="n">
        <v>102738.13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11650.87</v>
      </c>
      <c r="M196" s="126" t="n"/>
      <c r="N196" s="125" t="n">
        <v>612991.61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7079.5</v>
      </c>
      <c r="M197" s="131" t="n"/>
      <c r="N197" s="130" t="n">
        <v>287236.55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2761.3</v>
      </c>
      <c r="M199" s="131" t="n"/>
      <c r="N199" s="130" t="n">
        <v>196770.26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4318.2</v>
      </c>
      <c r="M200" s="131" t="n"/>
      <c r="N200" s="130" t="n">
        <v>90466.28999999999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4318.2</v>
      </c>
      <c r="M201" s="131" t="n"/>
      <c r="N201" s="130" t="n">
        <v>90466.28999999999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755.13</v>
      </c>
      <c r="M202" s="131" t="n"/>
      <c r="N202" s="130" t="n">
        <v>53810.56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3516.43</v>
      </c>
      <c r="M203" s="131" t="n"/>
      <c r="N203" s="130" t="n">
        <v>250580.82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3129.63</v>
      </c>
      <c r="M204" s="131" t="n"/>
      <c r="N204" s="130" t="n">
        <v>223016.93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1441.74</v>
      </c>
      <c r="M205" s="131" t="n"/>
      <c r="N205" s="130" t="n">
        <v>102738.13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329.05452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55.93524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02-32-24</t>
        </is>
      </c>
    </row>
    <row r="25" ht="19.35" customHeight="1">
      <c r="A25" s="55" t="inlineStr">
        <is>
          <t>32 ВЛ 500 кВ Зейская ГЭС - Амурская №1.  Шимановский р-он Петрушинский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45.73</v>
      </c>
      <c r="M31" s="64" t="n">
        <v>0.64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105.18</v>
      </c>
      <c r="E32" s="71" t="inlineStr">
        <is>
          <t>(</t>
        </is>
      </c>
      <c r="F32" s="70" t="n">
        <v>1.48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76.58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105.18</v>
      </c>
      <c r="E34" s="71" t="inlineStr">
        <is>
          <t>(</t>
        </is>
      </c>
      <c r="F34" s="77" t="n">
        <v>1.48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968-969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1.06</v>
      </c>
      <c r="H44" s="94" t="n">
        <v>1</v>
      </c>
      <c r="I44" s="116" t="n">
        <v>1.06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114.27</v>
      </c>
      <c r="M46" s="101" t="n">
        <v>71.26000000000001</v>
      </c>
      <c r="N46" s="103" t="n">
        <v>8142.88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13.63584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114.27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114.27</v>
      </c>
      <c r="M49" s="100" t="n"/>
      <c r="N49" s="103" t="n">
        <v>8142.88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101.7</v>
      </c>
      <c r="M50" s="100" t="n"/>
      <c r="N50" s="113" t="n">
        <v>7247.16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46.85</v>
      </c>
      <c r="M51" s="100" t="n"/>
      <c r="N51" s="103" t="n">
        <v>3338.58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262.82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0.46</v>
      </c>
      <c r="H53" s="94" t="n">
        <v>1</v>
      </c>
      <c r="I53" s="116" t="n">
        <v>0.46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142.84</v>
      </c>
      <c r="M55" s="101" t="n">
        <v>71.26000000000001</v>
      </c>
      <c r="N55" s="103" t="n">
        <v>10178.78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17.04576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142.84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142.84</v>
      </c>
      <c r="M58" s="100" t="n"/>
      <c r="N58" s="103" t="n">
        <v>10178.78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127.13</v>
      </c>
      <c r="M59" s="100" t="n"/>
      <c r="N59" s="113" t="n">
        <v>9059.110000000001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58.56</v>
      </c>
      <c r="M60" s="100" t="n"/>
      <c r="N60" s="103" t="n">
        <v>4173.3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328.53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0.29</v>
      </c>
      <c r="H62" s="94" t="n">
        <v>1</v>
      </c>
      <c r="I62" s="116" t="n">
        <v>0.29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113.15</v>
      </c>
      <c r="M64" s="101" t="n">
        <v>71.26000000000001</v>
      </c>
      <c r="N64" s="103" t="n">
        <v>8063.07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13.5024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113.15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113.15</v>
      </c>
      <c r="M67" s="100" t="n"/>
      <c r="N67" s="103" t="n">
        <v>8063.07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100.7</v>
      </c>
      <c r="M68" s="100" t="n"/>
      <c r="N68" s="113" t="n">
        <v>7176.13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46.39</v>
      </c>
      <c r="M69" s="100" t="n"/>
      <c r="N69" s="103" t="n">
        <v>3305.86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260.24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0.65</v>
      </c>
      <c r="H71" s="94" t="n">
        <v>1</v>
      </c>
      <c r="I71" s="116" t="n">
        <v>0.65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82.09999999999999</v>
      </c>
      <c r="M73" s="101" t="n">
        <v>71.26000000000001</v>
      </c>
      <c r="N73" s="103" t="n">
        <v>5850.45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7" t="n">
        <v>9.796799999999999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82.09999999999999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82.09999999999999</v>
      </c>
      <c r="M76" s="100" t="n"/>
      <c r="N76" s="103" t="n">
        <v>5850.45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73.06999999999999</v>
      </c>
      <c r="M77" s="100" t="n"/>
      <c r="N77" s="113" t="n">
        <v>5206.9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33.66</v>
      </c>
      <c r="M78" s="100" t="n"/>
      <c r="N78" s="103" t="n">
        <v>2398.68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188.83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0.32</v>
      </c>
      <c r="H80" s="94" t="n">
        <v>1</v>
      </c>
      <c r="I80" s="116" t="n">
        <v>0.32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118.16</v>
      </c>
      <c r="M82" s="101" t="n">
        <v>71.26000000000001</v>
      </c>
      <c r="N82" s="103" t="n">
        <v>8420.08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14.10048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118.16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118.16</v>
      </c>
      <c r="M85" s="100" t="n"/>
      <c r="N85" s="103" t="n">
        <v>8420.08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105.16</v>
      </c>
      <c r="M86" s="100" t="n"/>
      <c r="N86" s="113" t="n">
        <v>7493.87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48.45</v>
      </c>
      <c r="M87" s="100" t="n"/>
      <c r="N87" s="103" t="n">
        <v>3452.23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271.77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0.15</v>
      </c>
      <c r="H89" s="94" t="n">
        <v>1</v>
      </c>
      <c r="I89" s="116" t="n">
        <v>0.15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71.2</v>
      </c>
      <c r="M91" s="101" t="n">
        <v>71.26000000000001</v>
      </c>
      <c r="N91" s="103" t="n">
        <v>5073.71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9" t="n">
        <v>8.496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71.2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71.2</v>
      </c>
      <c r="M94" s="100" t="n"/>
      <c r="N94" s="103" t="n">
        <v>5073.71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63.37</v>
      </c>
      <c r="M95" s="100" t="n"/>
      <c r="N95" s="113" t="n">
        <v>4515.6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29.19</v>
      </c>
      <c r="M96" s="100" t="n"/>
      <c r="N96" s="103" t="n">
        <v>2080.22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163.76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1475.95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641.72</v>
      </c>
      <c r="M99" s="131" t="n"/>
      <c r="N99" s="130" t="n">
        <v>45728.97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641.72</v>
      </c>
      <c r="M101" s="131" t="n"/>
      <c r="N101" s="130" t="n">
        <v>45728.97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641.72</v>
      </c>
      <c r="M107" s="131" t="n"/>
      <c r="N107" s="130" t="n">
        <v>45728.97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571.13</v>
      </c>
      <c r="M108" s="131" t="n"/>
      <c r="N108" s="130" t="n">
        <v>40698.77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263.1</v>
      </c>
      <c r="M109" s="131" t="n"/>
      <c r="N109" s="130" t="n">
        <v>18748.87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1475.95</v>
      </c>
      <c r="M110" s="136" t="n"/>
      <c r="N110" s="125" t="n">
        <v>105176.61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76.57728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1475.95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1475.95</v>
      </c>
      <c r="M116" s="131" t="n"/>
      <c r="N116" s="130" t="n">
        <v>105176.61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641.72</v>
      </c>
      <c r="M118" s="131" t="n"/>
      <c r="N118" s="130" t="n">
        <v>45728.97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641.72</v>
      </c>
      <c r="M120" s="131" t="n"/>
      <c r="N120" s="130" t="n">
        <v>45728.97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641.72</v>
      </c>
      <c r="M124" s="131" t="n"/>
      <c r="N124" s="130" t="n">
        <v>45728.97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571.13</v>
      </c>
      <c r="M125" s="131" t="n"/>
      <c r="N125" s="130" t="n">
        <v>40698.77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263.1</v>
      </c>
      <c r="M126" s="131" t="n"/>
      <c r="N126" s="130" t="n">
        <v>18748.87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1475.95</v>
      </c>
      <c r="M127" s="126" t="n"/>
      <c r="N127" s="125" t="n">
        <v>105176.61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641.72</v>
      </c>
      <c r="M128" s="131" t="n"/>
      <c r="N128" s="130" t="n">
        <v>45728.97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641.72</v>
      </c>
      <c r="M130" s="131" t="n"/>
      <c r="N130" s="130" t="n">
        <v>45728.97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641.72</v>
      </c>
      <c r="M134" s="131" t="n"/>
      <c r="N134" s="130" t="n">
        <v>45728.97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571.13</v>
      </c>
      <c r="M135" s="131" t="n"/>
      <c r="N135" s="130" t="n">
        <v>40698.77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263.1</v>
      </c>
      <c r="M136" s="131" t="n"/>
      <c r="N136" s="130" t="n">
        <v>18748.87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76.57728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02-32-25</t>
        </is>
      </c>
    </row>
    <row r="25" ht="19.35" customHeight="1">
      <c r="A25" s="55" t="inlineStr">
        <is>
          <t>32 ВЛ 500 кВ Зейская ГЭС - Амурская №1.  Шимановский р-он Береинский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331.73</v>
      </c>
      <c r="M31" s="64" t="n">
        <v>4.66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978.77</v>
      </c>
      <c r="E32" s="71" t="inlineStr">
        <is>
          <t>(</t>
        </is>
      </c>
      <c r="F32" s="70" t="n">
        <v>17.84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552.98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75.23999999999999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978.77</v>
      </c>
      <c r="E34" s="71" t="inlineStr">
        <is>
          <t>(</t>
        </is>
      </c>
      <c r="F34" s="77" t="n">
        <v>17.84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72</v>
      </c>
      <c r="H44" s="94" t="n">
        <v>1</v>
      </c>
      <c r="I44" s="94" t="n">
        <v>72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3265.06</v>
      </c>
      <c r="M45" s="101" t="n">
        <v>71.26000000000001</v>
      </c>
      <c r="N45" s="103" t="n">
        <v>232668.18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382.752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3265.06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3265.06</v>
      </c>
      <c r="M48" s="100" t="n"/>
      <c r="N48" s="103" t="n">
        <v>232668.18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2905.9</v>
      </c>
      <c r="M49" s="100" t="n"/>
      <c r="N49" s="113" t="n">
        <v>207074.68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1338.67</v>
      </c>
      <c r="M50" s="100" t="n"/>
      <c r="N50" s="103" t="n">
        <v>95393.95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7509.63</v>
      </c>
      <c r="M51" s="114" t="n"/>
      <c r="N51" s="93" t="n"/>
    </row>
    <row r="52" ht="19.35" customHeight="1">
      <c r="A52" s="89" t="inlineStr">
        <is>
          <t>Пролет 942-952,963-968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1.92</v>
      </c>
      <c r="H53" s="94" t="n">
        <v>1</v>
      </c>
      <c r="I53" s="116" t="n">
        <v>1.92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112.83</v>
      </c>
      <c r="M54" s="101" t="n">
        <v>71.26000000000001</v>
      </c>
      <c r="N54" s="103" t="n">
        <v>8040.27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12.00384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112.83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112.83</v>
      </c>
      <c r="M57" s="100" t="n"/>
      <c r="N57" s="103" t="n">
        <v>8040.27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100.42</v>
      </c>
      <c r="M58" s="100" t="n"/>
      <c r="N58" s="113" t="n">
        <v>7155.84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46.26</v>
      </c>
      <c r="M59" s="100" t="n"/>
      <c r="N59" s="103" t="n">
        <v>3296.51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259.51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0.89</v>
      </c>
      <c r="H61" s="94" t="n">
        <v>1</v>
      </c>
      <c r="I61" s="116" t="n">
        <v>0.89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101.4</v>
      </c>
      <c r="M62" s="101" t="n">
        <v>71.26000000000001</v>
      </c>
      <c r="N62" s="103" t="n">
        <v>7225.76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10.7868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101.4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101.4</v>
      </c>
      <c r="M65" s="100" t="n"/>
      <c r="N65" s="103" t="n">
        <v>7225.76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90.25</v>
      </c>
      <c r="M66" s="100" t="n"/>
      <c r="N66" s="113" t="n">
        <v>6430.93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41.57</v>
      </c>
      <c r="M67" s="100" t="n"/>
      <c r="N67" s="103" t="n">
        <v>2962.56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233.22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0.35</v>
      </c>
      <c r="H69" s="94" t="n">
        <v>1</v>
      </c>
      <c r="I69" s="116" t="n">
        <v>0.35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52.9</v>
      </c>
      <c r="M70" s="101" t="n">
        <v>71.26000000000001</v>
      </c>
      <c r="N70" s="103" t="n">
        <v>3769.65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9" t="n">
        <v>5.628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52.9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52.9</v>
      </c>
      <c r="M73" s="100" t="n"/>
      <c r="N73" s="103" t="n">
        <v>3769.65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47.08</v>
      </c>
      <c r="M74" s="100" t="n"/>
      <c r="N74" s="113" t="n">
        <v>3354.99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21.69</v>
      </c>
      <c r="M75" s="100" t="n"/>
      <c r="N75" s="103" t="n">
        <v>1545.56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121.67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0.32</v>
      </c>
      <c r="H77" s="94" t="n">
        <v>1</v>
      </c>
      <c r="I77" s="116" t="n">
        <v>0.32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22.74</v>
      </c>
      <c r="M78" s="101" t="n">
        <v>71.26000000000001</v>
      </c>
      <c r="N78" s="103" t="n">
        <v>1620.45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2.4192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22.74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22.74</v>
      </c>
      <c r="M81" s="100" t="n"/>
      <c r="N81" s="103" t="n">
        <v>1620.45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20.24</v>
      </c>
      <c r="M82" s="100" t="n"/>
      <c r="N82" s="113" t="n">
        <v>1442.2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9.32</v>
      </c>
      <c r="M83" s="100" t="n"/>
      <c r="N83" s="101" t="n">
        <v>664.38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52.3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0.39</v>
      </c>
      <c r="H85" s="94" t="n">
        <v>1</v>
      </c>
      <c r="I85" s="116" t="n">
        <v>0.39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54.11</v>
      </c>
      <c r="M86" s="101" t="n">
        <v>71.26000000000001</v>
      </c>
      <c r="N86" s="103" t="n">
        <v>3855.88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5.7564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54.11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54.11</v>
      </c>
      <c r="M89" s="100" t="n"/>
      <c r="N89" s="103" t="n">
        <v>3855.88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48.16</v>
      </c>
      <c r="M90" s="100" t="n"/>
      <c r="N90" s="113" t="n">
        <v>3431.73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22.19</v>
      </c>
      <c r="M91" s="100" t="n"/>
      <c r="N91" s="103" t="n">
        <v>1580.91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124.46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0.12</v>
      </c>
      <c r="H93" s="94" t="n">
        <v>1</v>
      </c>
      <c r="I93" s="116" t="n">
        <v>0.12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22.2</v>
      </c>
      <c r="M94" s="101" t="n">
        <v>71.26000000000001</v>
      </c>
      <c r="N94" s="103" t="n">
        <v>1581.97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2.3616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22.2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22.2</v>
      </c>
      <c r="M97" s="100" t="n"/>
      <c r="N97" s="103" t="n">
        <v>1581.97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19.76</v>
      </c>
      <c r="M98" s="100" t="n"/>
      <c r="N98" s="113" t="n">
        <v>1407.95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9.1</v>
      </c>
      <c r="M99" s="100" t="n"/>
      <c r="N99" s="101" t="n">
        <v>648.61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51.06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2.24</v>
      </c>
      <c r="H101" s="94" t="n">
        <v>1</v>
      </c>
      <c r="I101" s="116" t="n">
        <v>2.24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310.3</v>
      </c>
      <c r="M102" s="101" t="n">
        <v>71.26000000000001</v>
      </c>
      <c r="N102" s="103" t="n">
        <v>22111.98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1761.8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308.1</v>
      </c>
      <c r="M104" s="101" t="n">
        <v>71.26000000000001</v>
      </c>
      <c r="N104" s="103" t="n">
        <v>21955.21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7" t="n">
        <v>39.7824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5" t="n">
        <v>22.82112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2072.1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618.4</v>
      </c>
      <c r="M108" s="100" t="n"/>
      <c r="N108" s="103" t="n">
        <v>44067.19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550.38</v>
      </c>
      <c r="M109" s="100" t="n"/>
      <c r="N109" s="113" t="n">
        <v>39219.8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253.54</v>
      </c>
      <c r="M110" s="100" t="n"/>
      <c r="N110" s="103" t="n">
        <v>18067.55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2876.02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2.24</v>
      </c>
      <c r="H112" s="94" t="n">
        <v>1</v>
      </c>
      <c r="I112" s="116" t="n">
        <v>2.24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77.79000000000001</v>
      </c>
      <c r="M113" s="101" t="n">
        <v>71.26000000000001</v>
      </c>
      <c r="N113" s="103" t="n">
        <v>5543.32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439.92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76.93000000000001</v>
      </c>
      <c r="M115" s="101" t="n">
        <v>71.26000000000001</v>
      </c>
      <c r="N115" s="103" t="n">
        <v>5482.03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5" t="n">
        <v>9.972479999999999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5" t="n">
        <v>5.69856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517.71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154.72</v>
      </c>
      <c r="M119" s="100" t="n"/>
      <c r="N119" s="103" t="n">
        <v>11025.35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137.7</v>
      </c>
      <c r="M120" s="100" t="n"/>
      <c r="N120" s="113" t="n">
        <v>9812.559999999999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63.44</v>
      </c>
      <c r="M121" s="100" t="n"/>
      <c r="N121" s="103" t="n">
        <v>4520.39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718.85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1.28</v>
      </c>
      <c r="H123" s="94" t="n">
        <v>1</v>
      </c>
      <c r="I123" s="116" t="n">
        <v>1.28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309.1</v>
      </c>
      <c r="M124" s="101" t="n">
        <v>71.26000000000001</v>
      </c>
      <c r="N124" s="103" t="n">
        <v>22026.47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1754.97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306.89</v>
      </c>
      <c r="M126" s="101" t="n">
        <v>71.26000000000001</v>
      </c>
      <c r="N126" s="103" t="n">
        <v>21868.98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7" t="n">
        <v>39.6288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7" t="n">
        <v>22.7328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2064.07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615.99</v>
      </c>
      <c r="M130" s="100" t="n"/>
      <c r="N130" s="103" t="n">
        <v>43895.45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548.23</v>
      </c>
      <c r="M131" s="100" t="n"/>
      <c r="N131" s="113" t="n">
        <v>39066.95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252.56</v>
      </c>
      <c r="M132" s="100" t="n"/>
      <c r="N132" s="103" t="n">
        <v>17997.13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2864.86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1.28</v>
      </c>
      <c r="H134" s="94" t="n">
        <v>1</v>
      </c>
      <c r="I134" s="116" t="n">
        <v>1.28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89.61</v>
      </c>
      <c r="M135" s="101" t="n">
        <v>71.26000000000001</v>
      </c>
      <c r="N135" s="103" t="n">
        <v>6385.61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507.53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88.75</v>
      </c>
      <c r="M137" s="101" t="n">
        <v>71.26000000000001</v>
      </c>
      <c r="N137" s="103" t="n">
        <v>6324.33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5" t="n">
        <v>11.48928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5" t="n">
        <v>6.57408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597.14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178.36</v>
      </c>
      <c r="M141" s="100" t="n"/>
      <c r="N141" s="103" t="n">
        <v>12709.94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158.74</v>
      </c>
      <c r="M142" s="100" t="n"/>
      <c r="N142" s="113" t="n">
        <v>11311.85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73.13</v>
      </c>
      <c r="M143" s="100" t="n"/>
      <c r="N143" s="103" t="n">
        <v>5211.08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6" t="n">
        <v>829.01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0.47</v>
      </c>
      <c r="H145" s="94" t="n">
        <v>1</v>
      </c>
      <c r="I145" s="116" t="n">
        <v>0.47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184.33</v>
      </c>
      <c r="M146" s="101" t="n">
        <v>71.26000000000001</v>
      </c>
      <c r="N146" s="103" t="n">
        <v>13135.36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1044.98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182.74</v>
      </c>
      <c r="M148" s="101" t="n">
        <v>71.26000000000001</v>
      </c>
      <c r="N148" s="103" t="n">
        <v>13022.05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7" t="n">
        <v>23.6316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9" t="n">
        <v>13.536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1229.31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367.07</v>
      </c>
      <c r="M152" s="100" t="n"/>
      <c r="N152" s="103" t="n">
        <v>26157.41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326.69</v>
      </c>
      <c r="M153" s="100" t="n"/>
      <c r="N153" s="113" t="n">
        <v>23280.09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150.5</v>
      </c>
      <c r="M154" s="100" t="n"/>
      <c r="N154" s="103" t="n">
        <v>10724.54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1706.5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0.47</v>
      </c>
      <c r="H156" s="94" t="n">
        <v>1</v>
      </c>
      <c r="I156" s="116" t="n">
        <v>0.47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52.79</v>
      </c>
      <c r="M157" s="101" t="n">
        <v>71.26000000000001</v>
      </c>
      <c r="N157" s="103" t="n">
        <v>3761.82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299.56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52.38</v>
      </c>
      <c r="M159" s="101" t="n">
        <v>71.26000000000001</v>
      </c>
      <c r="N159" s="103" t="n">
        <v>3732.6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9" t="n">
        <v>6.768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5" t="n">
        <v>3.88032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352.35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105.17</v>
      </c>
      <c r="M163" s="100" t="n"/>
      <c r="N163" s="103" t="n">
        <v>7494.42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93.59999999999999</v>
      </c>
      <c r="M164" s="100" t="n"/>
      <c r="N164" s="113" t="n">
        <v>6670.03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43.12</v>
      </c>
      <c r="M165" s="100" t="n"/>
      <c r="N165" s="103" t="n">
        <v>3072.71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6" t="n">
        <v>489.07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17836.16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10463.92</v>
      </c>
      <c r="M168" s="131" t="n"/>
      <c r="N168" s="130" t="n">
        <v>453420.24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4655.16</v>
      </c>
      <c r="M170" s="131" t="n"/>
      <c r="N170" s="130" t="n">
        <v>331726.72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5808.76</v>
      </c>
      <c r="M171" s="131" t="n"/>
      <c r="N171" s="130" t="n">
        <v>121693.52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5808.76</v>
      </c>
      <c r="M173" s="131" t="n"/>
      <c r="N173" s="130" t="n">
        <v>121693.52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1015.79</v>
      </c>
      <c r="M175" s="131" t="n"/>
      <c r="N175" s="130" t="n">
        <v>72385.2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5670.95</v>
      </c>
      <c r="M176" s="131" t="n"/>
      <c r="N176" s="130" t="n">
        <v>404111.92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5047.15</v>
      </c>
      <c r="M177" s="131" t="n"/>
      <c r="N177" s="130" t="n">
        <v>359659.6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2325.09</v>
      </c>
      <c r="M178" s="131" t="n"/>
      <c r="N178" s="130" t="n">
        <v>165685.88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17836.16</v>
      </c>
      <c r="M179" s="136" t="n"/>
      <c r="N179" s="125" t="n">
        <v>978765.72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552.9804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75.24288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17836.16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17836.16</v>
      </c>
      <c r="M185" s="131" t="n"/>
      <c r="N185" s="130" t="n">
        <v>978765.72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10463.92</v>
      </c>
      <c r="M187" s="131" t="n"/>
      <c r="N187" s="130" t="n">
        <v>453420.24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4655.16</v>
      </c>
      <c r="M189" s="131" t="n"/>
      <c r="N189" s="130" t="n">
        <v>331726.72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5808.76</v>
      </c>
      <c r="M190" s="131" t="n"/>
      <c r="N190" s="130" t="n">
        <v>121693.52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5808.76</v>
      </c>
      <c r="M191" s="131" t="n"/>
      <c r="N191" s="130" t="n">
        <v>121693.52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1015.79</v>
      </c>
      <c r="M192" s="131" t="n"/>
      <c r="N192" s="130" t="n">
        <v>72385.2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5670.95</v>
      </c>
      <c r="M193" s="131" t="n"/>
      <c r="N193" s="130" t="n">
        <v>404111.92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5047.15</v>
      </c>
      <c r="M194" s="131" t="n"/>
      <c r="N194" s="130" t="n">
        <v>359659.6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2325.09</v>
      </c>
      <c r="M195" s="131" t="n"/>
      <c r="N195" s="130" t="n">
        <v>165685.88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17836.16</v>
      </c>
      <c r="M196" s="126" t="n"/>
      <c r="N196" s="125" t="n">
        <v>978765.72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10463.92</v>
      </c>
      <c r="M197" s="131" t="n"/>
      <c r="N197" s="130" t="n">
        <v>453420.24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4655.16</v>
      </c>
      <c r="M199" s="131" t="n"/>
      <c r="N199" s="130" t="n">
        <v>331726.72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5808.76</v>
      </c>
      <c r="M200" s="131" t="n"/>
      <c r="N200" s="130" t="n">
        <v>121693.52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5808.76</v>
      </c>
      <c r="M201" s="131" t="n"/>
      <c r="N201" s="130" t="n">
        <v>121693.52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1015.79</v>
      </c>
      <c r="M202" s="131" t="n"/>
      <c r="N202" s="130" t="n">
        <v>72385.2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5670.95</v>
      </c>
      <c r="M203" s="131" t="n"/>
      <c r="N203" s="130" t="n">
        <v>404111.92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5047.15</v>
      </c>
      <c r="M204" s="131" t="n"/>
      <c r="N204" s="130" t="n">
        <v>359659.6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2325.09</v>
      </c>
      <c r="M205" s="131" t="n"/>
      <c r="N205" s="130" t="n">
        <v>165685.88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552.9804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75.24288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02-32-26</t>
        </is>
      </c>
    </row>
    <row r="25" ht="19.35" customHeight="1">
      <c r="A25" s="55" t="inlineStr">
        <is>
          <t>32 ВЛ 500 кВ Зейская ГЭС - Амурская №1.  Шимановский р-он Береинский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61.38</v>
      </c>
      <c r="M31" s="64" t="n">
        <v>0.86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141.16</v>
      </c>
      <c r="E32" s="71" t="inlineStr">
        <is>
          <t>(</t>
        </is>
      </c>
      <c r="F32" s="70" t="n">
        <v>1.98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102.78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141.16</v>
      </c>
      <c r="E34" s="71" t="inlineStr">
        <is>
          <t>(</t>
        </is>
      </c>
      <c r="F34" s="77" t="n">
        <v>1.98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942-952,963-968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1.92</v>
      </c>
      <c r="H44" s="94" t="n">
        <v>1</v>
      </c>
      <c r="I44" s="116" t="n">
        <v>1.92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206.97</v>
      </c>
      <c r="M46" s="101" t="n">
        <v>71.26000000000001</v>
      </c>
      <c r="N46" s="103" t="n">
        <v>14748.68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24.69888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206.97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206.97</v>
      </c>
      <c r="M49" s="100" t="n"/>
      <c r="N49" s="103" t="n">
        <v>14748.68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184.2</v>
      </c>
      <c r="M50" s="100" t="n"/>
      <c r="N50" s="113" t="n">
        <v>13126.33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84.86</v>
      </c>
      <c r="M51" s="100" t="n"/>
      <c r="N51" s="103" t="n">
        <v>6046.96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476.03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0.89</v>
      </c>
      <c r="H53" s="94" t="n">
        <v>1</v>
      </c>
      <c r="I53" s="116" t="n">
        <v>0.89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276.37</v>
      </c>
      <c r="M55" s="101" t="n">
        <v>71.26000000000001</v>
      </c>
      <c r="N55" s="103" t="n">
        <v>19694.13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32.97984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276.37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276.37</v>
      </c>
      <c r="M58" s="100" t="n"/>
      <c r="N58" s="103" t="n">
        <v>19694.13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245.97</v>
      </c>
      <c r="M59" s="100" t="n"/>
      <c r="N59" s="113" t="n">
        <v>17527.78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113.31</v>
      </c>
      <c r="M60" s="100" t="n"/>
      <c r="N60" s="103" t="n">
        <v>8074.59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635.65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0.35</v>
      </c>
      <c r="H62" s="94" t="n">
        <v>1</v>
      </c>
      <c r="I62" s="116" t="n">
        <v>0.35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136.56</v>
      </c>
      <c r="M64" s="101" t="n">
        <v>71.26000000000001</v>
      </c>
      <c r="N64" s="103" t="n">
        <v>9731.27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9" t="n">
        <v>16.296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136.56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136.56</v>
      </c>
      <c r="M67" s="100" t="n"/>
      <c r="N67" s="103" t="n">
        <v>9731.27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121.54</v>
      </c>
      <c r="M68" s="100" t="n"/>
      <c r="N68" s="113" t="n">
        <v>8660.83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55.99</v>
      </c>
      <c r="M69" s="100" t="n"/>
      <c r="N69" s="103" t="n">
        <v>3989.82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314.09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0.32</v>
      </c>
      <c r="H71" s="94" t="n">
        <v>1</v>
      </c>
      <c r="I71" s="116" t="n">
        <v>0.32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40.42</v>
      </c>
      <c r="M73" s="101" t="n">
        <v>71.26000000000001</v>
      </c>
      <c r="N73" s="103" t="n">
        <v>2880.33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4.82304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40.42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40.42</v>
      </c>
      <c r="M76" s="100" t="n"/>
      <c r="N76" s="103" t="n">
        <v>2880.33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35.97</v>
      </c>
      <c r="M77" s="100" t="n"/>
      <c r="N77" s="113" t="n">
        <v>2563.49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16.57</v>
      </c>
      <c r="M78" s="100" t="n"/>
      <c r="N78" s="103" t="n">
        <v>1180.94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92.95999999999999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0.39</v>
      </c>
      <c r="H80" s="94" t="n">
        <v>1</v>
      </c>
      <c r="I80" s="116" t="n">
        <v>0.39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144.01</v>
      </c>
      <c r="M82" s="101" t="n">
        <v>71.26000000000001</v>
      </c>
      <c r="N82" s="103" t="n">
        <v>10262.15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5" t="n">
        <v>17.18496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144.01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144.01</v>
      </c>
      <c r="M85" s="100" t="n"/>
      <c r="N85" s="103" t="n">
        <v>10262.15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128.17</v>
      </c>
      <c r="M86" s="100" t="n"/>
      <c r="N86" s="113" t="n">
        <v>9133.309999999999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59.04</v>
      </c>
      <c r="M87" s="100" t="n"/>
      <c r="N87" s="103" t="n">
        <v>4207.48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331.22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0.12</v>
      </c>
      <c r="H89" s="94" t="n">
        <v>1</v>
      </c>
      <c r="I89" s="116" t="n">
        <v>0.12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56.96</v>
      </c>
      <c r="M91" s="101" t="n">
        <v>71.26000000000001</v>
      </c>
      <c r="N91" s="103" t="n">
        <v>4058.97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6.7968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56.96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56.96</v>
      </c>
      <c r="M94" s="100" t="n"/>
      <c r="N94" s="103" t="n">
        <v>4058.97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50.69</v>
      </c>
      <c r="M95" s="100" t="n"/>
      <c r="N95" s="113" t="n">
        <v>3612.48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23.35</v>
      </c>
      <c r="M96" s="100" t="n"/>
      <c r="N96" s="103" t="n">
        <v>1664.18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131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1980.95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861.29</v>
      </c>
      <c r="M99" s="131" t="n"/>
      <c r="N99" s="130" t="n">
        <v>61375.53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861.29</v>
      </c>
      <c r="M101" s="131" t="n"/>
      <c r="N101" s="130" t="n">
        <v>61375.53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861.29</v>
      </c>
      <c r="M107" s="131" t="n"/>
      <c r="N107" s="130" t="n">
        <v>61375.53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766.54</v>
      </c>
      <c r="M108" s="131" t="n"/>
      <c r="N108" s="130" t="n">
        <v>54624.22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353.12</v>
      </c>
      <c r="M109" s="131" t="n"/>
      <c r="N109" s="130" t="n">
        <v>25163.97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1980.95</v>
      </c>
      <c r="M110" s="136" t="n"/>
      <c r="N110" s="125" t="n">
        <v>141163.72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102.77952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1980.95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1980.95</v>
      </c>
      <c r="M116" s="131" t="n"/>
      <c r="N116" s="130" t="n">
        <v>141163.72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861.29</v>
      </c>
      <c r="M118" s="131" t="n"/>
      <c r="N118" s="130" t="n">
        <v>61375.53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861.29</v>
      </c>
      <c r="M120" s="131" t="n"/>
      <c r="N120" s="130" t="n">
        <v>61375.53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861.29</v>
      </c>
      <c r="M124" s="131" t="n"/>
      <c r="N124" s="130" t="n">
        <v>61375.53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766.54</v>
      </c>
      <c r="M125" s="131" t="n"/>
      <c r="N125" s="130" t="n">
        <v>54624.22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353.12</v>
      </c>
      <c r="M126" s="131" t="n"/>
      <c r="N126" s="130" t="n">
        <v>25163.97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1980.95</v>
      </c>
      <c r="M127" s="126" t="n"/>
      <c r="N127" s="125" t="n">
        <v>141163.72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861.29</v>
      </c>
      <c r="M128" s="131" t="n"/>
      <c r="N128" s="130" t="n">
        <v>61375.53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861.29</v>
      </c>
      <c r="M130" s="131" t="n"/>
      <c r="N130" s="130" t="n">
        <v>61375.53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861.29</v>
      </c>
      <c r="M134" s="131" t="n"/>
      <c r="N134" s="130" t="n">
        <v>61375.53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766.54</v>
      </c>
      <c r="M135" s="131" t="n"/>
      <c r="N135" s="130" t="n">
        <v>54624.22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353.12</v>
      </c>
      <c r="M136" s="131" t="n"/>
      <c r="N136" s="130" t="n">
        <v>25163.97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102.77952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9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02-32-27</t>
        </is>
      </c>
    </row>
    <row r="25" ht="19.35" customHeight="1">
      <c r="A25" s="55" t="inlineStr">
        <is>
          <t>32 ВЛ 500 кВ Зейская ГЭС - Амурская №1.  Шимановский р-он Селетканский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341.88</v>
      </c>
      <c r="M31" s="64" t="n">
        <v>4.8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1042.77</v>
      </c>
      <c r="E32" s="71" t="inlineStr">
        <is>
          <t>(</t>
        </is>
      </c>
      <c r="F32" s="70" t="n">
        <v>19.51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571.36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89.42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1042.77</v>
      </c>
      <c r="E34" s="71" t="inlineStr">
        <is>
          <t>(</t>
        </is>
      </c>
      <c r="F34" s="77" t="n">
        <v>19.51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70</v>
      </c>
      <c r="H44" s="94" t="n">
        <v>1</v>
      </c>
      <c r="I44" s="94" t="n">
        <v>70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3174.36</v>
      </c>
      <c r="M45" s="101" t="n">
        <v>71.26000000000001</v>
      </c>
      <c r="N45" s="103" t="n">
        <v>226204.89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1" t="n">
        <v>372.12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3174.36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3174.36</v>
      </c>
      <c r="M48" s="100" t="n"/>
      <c r="N48" s="103" t="n">
        <v>226204.89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2825.18</v>
      </c>
      <c r="M49" s="100" t="n"/>
      <c r="N49" s="113" t="n">
        <v>201322.35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1301.49</v>
      </c>
      <c r="M50" s="100" t="n"/>
      <c r="N50" s="103" t="n">
        <v>92744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7301.03</v>
      </c>
      <c r="M51" s="114" t="n"/>
      <c r="N51" s="93" t="n"/>
    </row>
    <row r="52" ht="19.35" customHeight="1">
      <c r="A52" s="89" t="inlineStr">
        <is>
          <t>Пролет 1048-1062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2.71</v>
      </c>
      <c r="H53" s="94" t="n">
        <v>1</v>
      </c>
      <c r="I53" s="116" t="n">
        <v>2.71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159.25</v>
      </c>
      <c r="M54" s="101" t="n">
        <v>71.26000000000001</v>
      </c>
      <c r="N54" s="103" t="n">
        <v>11348.16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16.94292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159.25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159.25</v>
      </c>
      <c r="M57" s="100" t="n"/>
      <c r="N57" s="103" t="n">
        <v>11348.16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141.73</v>
      </c>
      <c r="M58" s="100" t="n"/>
      <c r="N58" s="113" t="n">
        <v>10099.86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65.29000000000001</v>
      </c>
      <c r="M59" s="100" t="n"/>
      <c r="N59" s="103" t="n">
        <v>4652.75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366.27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1.12</v>
      </c>
      <c r="H61" s="94" t="n">
        <v>1</v>
      </c>
      <c r="I61" s="116" t="n">
        <v>1.12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127.6</v>
      </c>
      <c r="M62" s="101" t="n">
        <v>71.26000000000001</v>
      </c>
      <c r="N62" s="103" t="n">
        <v>9092.780000000001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13.5744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127.6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127.6</v>
      </c>
      <c r="M65" s="100" t="n"/>
      <c r="N65" s="103" t="n">
        <v>9092.780000000001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113.56</v>
      </c>
      <c r="M66" s="100" t="n"/>
      <c r="N66" s="113" t="n">
        <v>8092.57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52.32</v>
      </c>
      <c r="M67" s="100" t="n"/>
      <c r="N67" s="103" t="n">
        <v>3728.04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293.48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0.79</v>
      </c>
      <c r="H69" s="94" t="n">
        <v>1</v>
      </c>
      <c r="I69" s="116" t="n">
        <v>0.79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119.41</v>
      </c>
      <c r="M70" s="101" t="n">
        <v>71.26000000000001</v>
      </c>
      <c r="N70" s="103" t="n">
        <v>8509.16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12.7032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119.41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119.41</v>
      </c>
      <c r="M73" s="100" t="n"/>
      <c r="N73" s="103" t="n">
        <v>8509.16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106.27</v>
      </c>
      <c r="M74" s="100" t="n"/>
      <c r="N74" s="113" t="n">
        <v>7573.15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48.96</v>
      </c>
      <c r="M75" s="100" t="n"/>
      <c r="N75" s="103" t="n">
        <v>3488.76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274.64</v>
      </c>
      <c r="M76" s="114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2" t="inlineStr">
        <is>
          <t>100 шт</t>
        </is>
      </c>
      <c r="G77" s="93" t="n">
        <v>2.71</v>
      </c>
      <c r="H77" s="94" t="n">
        <v>1</v>
      </c>
      <c r="I77" s="116" t="n">
        <v>2.71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375.41</v>
      </c>
      <c r="M78" s="101" t="n">
        <v>71.26000000000001</v>
      </c>
      <c r="N78" s="103" t="n">
        <v>26751.72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2131.46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372.74</v>
      </c>
      <c r="M80" s="101" t="n">
        <v>71.26000000000001</v>
      </c>
      <c r="N80" s="103" t="n">
        <v>26561.45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48.1296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27.60948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2506.87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748.15</v>
      </c>
      <c r="M84" s="100" t="n"/>
      <c r="N84" s="103" t="n">
        <v>53313.17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665.85</v>
      </c>
      <c r="M85" s="100" t="n"/>
      <c r="N85" s="113" t="n">
        <v>47448.72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306.74</v>
      </c>
      <c r="M86" s="100" t="n"/>
      <c r="N86" s="103" t="n">
        <v>21858.4</v>
      </c>
    </row>
    <row r="87" ht="19.35" customHeight="1">
      <c r="A87" s="96" t="n"/>
      <c r="B87" s="109" t="n"/>
      <c r="C87" s="87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3479.46</v>
      </c>
      <c r="M87" s="114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2" t="inlineStr">
        <is>
          <t>100 шт</t>
        </is>
      </c>
      <c r="G88" s="93" t="n">
        <v>2.71</v>
      </c>
      <c r="H88" s="94" t="n">
        <v>1</v>
      </c>
      <c r="I88" s="116" t="n">
        <v>2.71</v>
      </c>
      <c r="J88" s="93" t="n"/>
      <c r="K88" s="93" t="n"/>
      <c r="L88" s="93" t="n"/>
      <c r="M88" s="93" t="n"/>
      <c r="N88" s="93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94.11</v>
      </c>
      <c r="M89" s="101" t="n">
        <v>71.26000000000001</v>
      </c>
      <c r="N89" s="103" t="n">
        <v>6706.28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532.22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93.06999999999999</v>
      </c>
      <c r="M91" s="101" t="n">
        <v>71.26000000000001</v>
      </c>
      <c r="N91" s="103" t="n">
        <v>6632.17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12.06492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6.89424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626.33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187.18</v>
      </c>
      <c r="M95" s="100" t="n"/>
      <c r="N95" s="103" t="n">
        <v>13338.45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166.59</v>
      </c>
      <c r="M96" s="100" t="n"/>
      <c r="N96" s="113" t="n">
        <v>11871.22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76.73999999999999</v>
      </c>
      <c r="M97" s="100" t="n"/>
      <c r="N97" s="103" t="n">
        <v>5468.76</v>
      </c>
    </row>
    <row r="98" ht="19.35" customHeight="1">
      <c r="A98" s="96" t="n"/>
      <c r="B98" s="109" t="n"/>
      <c r="C98" s="87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6" t="n">
        <v>869.66</v>
      </c>
      <c r="M98" s="114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2" t="inlineStr">
        <is>
          <t>100 шт</t>
        </is>
      </c>
      <c r="G99" s="93" t="n">
        <v>1.12</v>
      </c>
      <c r="H99" s="94" t="n">
        <v>1</v>
      </c>
      <c r="I99" s="116" t="n">
        <v>1.12</v>
      </c>
      <c r="J99" s="93" t="n"/>
      <c r="K99" s="93" t="n"/>
      <c r="L99" s="93" t="n"/>
      <c r="M99" s="93" t="n"/>
      <c r="N99" s="93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270.47</v>
      </c>
      <c r="M100" s="101" t="n">
        <v>71.26000000000001</v>
      </c>
      <c r="N100" s="103" t="n">
        <v>19273.69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1535.6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268.53</v>
      </c>
      <c r="M102" s="101" t="n">
        <v>71.26000000000001</v>
      </c>
      <c r="N102" s="103" t="n">
        <v>19135.45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34.6752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19.8912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1806.07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539</v>
      </c>
      <c r="M106" s="100" t="n"/>
      <c r="N106" s="103" t="n">
        <v>38409.14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479.71</v>
      </c>
      <c r="M107" s="100" t="n"/>
      <c r="N107" s="113" t="n">
        <v>34184.13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220.99</v>
      </c>
      <c r="M108" s="100" t="n"/>
      <c r="N108" s="103" t="n">
        <v>15747.75</v>
      </c>
    </row>
    <row r="109" ht="19.35" customHeight="1">
      <c r="A109" s="96" t="n"/>
      <c r="B109" s="109" t="n"/>
      <c r="C109" s="87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2506.77</v>
      </c>
      <c r="M109" s="114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2" t="inlineStr">
        <is>
          <t>100 шт</t>
        </is>
      </c>
      <c r="G110" s="93" t="n">
        <v>1.12</v>
      </c>
      <c r="H110" s="94" t="n">
        <v>1</v>
      </c>
      <c r="I110" s="116" t="n">
        <v>1.12</v>
      </c>
      <c r="J110" s="93" t="n"/>
      <c r="K110" s="93" t="n"/>
      <c r="L110" s="93" t="n"/>
      <c r="M110" s="93" t="n"/>
      <c r="N110" s="93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78.41</v>
      </c>
      <c r="M111" s="101" t="n">
        <v>71.26000000000001</v>
      </c>
      <c r="N111" s="103" t="n">
        <v>5587.5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444.08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77.66</v>
      </c>
      <c r="M113" s="101" t="n">
        <v>71.26000000000001</v>
      </c>
      <c r="N113" s="103" t="n">
        <v>5534.05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10.05312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5.75232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522.49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156.07</v>
      </c>
      <c r="M117" s="100" t="n"/>
      <c r="N117" s="103" t="n">
        <v>11121.55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138.9</v>
      </c>
      <c r="M118" s="100" t="n"/>
      <c r="N118" s="113" t="n">
        <v>9898.18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63.99</v>
      </c>
      <c r="M119" s="100" t="n"/>
      <c r="N119" s="103" t="n">
        <v>4559.84</v>
      </c>
    </row>
    <row r="120" ht="19.35" customHeight="1">
      <c r="A120" s="96" t="n"/>
      <c r="B120" s="109" t="n"/>
      <c r="C120" s="87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6" t="n">
        <v>725.38</v>
      </c>
      <c r="M120" s="114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2" t="inlineStr">
        <is>
          <t>100 шт</t>
        </is>
      </c>
      <c r="G121" s="93" t="n">
        <v>0.79</v>
      </c>
      <c r="H121" s="94" t="n">
        <v>1</v>
      </c>
      <c r="I121" s="116" t="n">
        <v>0.79</v>
      </c>
      <c r="J121" s="93" t="n"/>
      <c r="K121" s="93" t="n"/>
      <c r="L121" s="93" t="n"/>
      <c r="M121" s="93" t="n"/>
      <c r="N121" s="93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309.83</v>
      </c>
      <c r="M122" s="101" t="n">
        <v>71.26000000000001</v>
      </c>
      <c r="N122" s="103" t="n">
        <v>22078.49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1756.45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307.15</v>
      </c>
      <c r="M124" s="101" t="n">
        <v>71.26000000000001</v>
      </c>
      <c r="N124" s="103" t="n">
        <v>21887.51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39.7212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2" t="n">
        <v>24</v>
      </c>
      <c r="H126" s="273" t="n">
        <v>1.2</v>
      </c>
      <c r="I126" s="279" t="n">
        <v>22.752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2066.28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616.98</v>
      </c>
      <c r="M128" s="100" t="n"/>
      <c r="N128" s="103" t="n">
        <v>43966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549.11</v>
      </c>
      <c r="M129" s="100" t="n"/>
      <c r="N129" s="113" t="n">
        <v>39129.74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252.96</v>
      </c>
      <c r="M130" s="100" t="n"/>
      <c r="N130" s="103" t="n">
        <v>18026.06</v>
      </c>
    </row>
    <row r="131" ht="19.35" customHeight="1">
      <c r="A131" s="96" t="n"/>
      <c r="B131" s="109" t="n"/>
      <c r="C131" s="87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2868.35</v>
      </c>
      <c r="M131" s="114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2" t="inlineStr">
        <is>
          <t>100 шт</t>
        </is>
      </c>
      <c r="G132" s="93" t="n">
        <v>0.79</v>
      </c>
      <c r="H132" s="94" t="n">
        <v>1</v>
      </c>
      <c r="I132" s="116" t="n">
        <v>0.79</v>
      </c>
      <c r="J132" s="93" t="n"/>
      <c r="K132" s="93" t="n"/>
      <c r="L132" s="93" t="n"/>
      <c r="M132" s="93" t="n"/>
      <c r="N132" s="93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88.73</v>
      </c>
      <c r="M133" s="101" t="n">
        <v>71.26000000000001</v>
      </c>
      <c r="N133" s="103" t="n">
        <v>6322.9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503.52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88.05</v>
      </c>
      <c r="M135" s="101" t="n">
        <v>71.26000000000001</v>
      </c>
      <c r="N135" s="103" t="n">
        <v>6274.44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2" t="n">
        <v>12</v>
      </c>
      <c r="H136" s="273" t="n">
        <v>1.2</v>
      </c>
      <c r="I136" s="279" t="n">
        <v>11.376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6.52224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592.25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176.78</v>
      </c>
      <c r="M139" s="100" t="n"/>
      <c r="N139" s="103" t="n">
        <v>12597.34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157.33</v>
      </c>
      <c r="M140" s="100" t="n"/>
      <c r="N140" s="113" t="n">
        <v>11211.63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72.48</v>
      </c>
      <c r="M141" s="100" t="n"/>
      <c r="N141" s="103" t="n">
        <v>5164.91</v>
      </c>
    </row>
    <row r="142" ht="19.35" customHeight="1">
      <c r="A142" s="96" t="n"/>
      <c r="B142" s="109" t="n"/>
      <c r="C142" s="87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822.0599999999999</v>
      </c>
      <c r="M142" s="114" t="n"/>
      <c r="N142" s="93" t="n"/>
    </row>
    <row r="143" ht="19.35" customHeight="1">
      <c r="A143" s="123" t="n"/>
      <c r="B143" s="123" t="n"/>
      <c r="C143" s="124" t="inlineStr">
        <is>
          <t>Итого по разделу 1. Вырубка просеки</t>
        </is>
      </c>
      <c r="L143" s="125" t="n">
        <v>19507.1</v>
      </c>
      <c r="M143" s="123" t="n"/>
      <c r="N143" s="126" t="n"/>
    </row>
    <row r="144" ht="19.35" customHeight="1">
      <c r="A144" s="127" t="n"/>
      <c r="B144" s="128" t="n"/>
      <c r="C144" s="129" t="inlineStr">
        <is>
          <t>Итого прямые затраты по разделу</t>
        </is>
      </c>
      <c r="L144" s="130" t="n">
        <v>11700.91</v>
      </c>
      <c r="M144" s="131" t="n"/>
      <c r="N144" s="130" t="n">
        <v>486500.33</v>
      </c>
    </row>
    <row r="145" ht="19.35" customHeight="1">
      <c r="A145" s="127" t="n"/>
      <c r="B145" s="128" t="n"/>
      <c r="C145" s="129" t="inlineStr">
        <is>
          <t>в том числе</t>
        </is>
      </c>
      <c r="L145" s="130" t="n"/>
      <c r="M145" s="131" t="n"/>
      <c r="N145" s="130" t="n"/>
    </row>
    <row r="146" ht="19.35" customHeight="1">
      <c r="A146" s="127" t="n"/>
      <c r="B146" s="128" t="n"/>
      <c r="C146" s="129" t="inlineStr">
        <is>
          <t>- оплата труда (ОТ)</t>
        </is>
      </c>
      <c r="L146" s="130" t="n">
        <v>4797.58</v>
      </c>
      <c r="M146" s="131" t="n"/>
      <c r="N146" s="130" t="n">
        <v>341875.57</v>
      </c>
    </row>
    <row r="147" ht="19.35" customHeight="1">
      <c r="A147" s="127" t="n"/>
      <c r="B147" s="128" t="n"/>
      <c r="C147" s="129" t="inlineStr">
        <is>
          <t>- эксплуатация машин и механизмов</t>
        </is>
      </c>
      <c r="L147" s="130" t="n">
        <v>6903.33</v>
      </c>
      <c r="M147" s="131" t="n"/>
      <c r="N147" s="130" t="n">
        <v>144624.76</v>
      </c>
    </row>
    <row r="148" ht="19.35" customHeight="1">
      <c r="A148" s="127" t="n"/>
      <c r="B148" s="132" t="n"/>
      <c r="C148" s="133" t="inlineStr">
        <is>
          <t>в том числе</t>
        </is>
      </c>
      <c r="L148" s="130" t="n"/>
      <c r="M148" s="131" t="n"/>
      <c r="N148" s="130" t="n"/>
    </row>
    <row r="149" ht="19.35" customHeight="1">
      <c r="A149" s="127" t="n"/>
      <c r="B149" s="132" t="n"/>
      <c r="C149" s="133" t="inlineStr">
        <is>
          <t>эксплуатация машин и механизмов без учета доплат к оплате труда машинистов</t>
        </is>
      </c>
      <c r="L149" s="130" t="n">
        <v>6903.33</v>
      </c>
      <c r="M149" s="131" t="n"/>
      <c r="N149" s="130" t="n">
        <v>144624.76</v>
      </c>
    </row>
    <row r="150" ht="19.35" customHeight="1">
      <c r="A150" s="127" t="n"/>
      <c r="B150" s="132" t="n"/>
      <c r="C150" s="133" t="inlineStr">
        <is>
          <t>в том числе</t>
        </is>
      </c>
      <c r="L150" s="130" t="n"/>
      <c r="M150" s="131" t="n"/>
      <c r="N150" s="130" t="n"/>
    </row>
    <row r="151" ht="19.35" customHeight="1">
      <c r="A151" s="127" t="n"/>
      <c r="B151" s="132" t="n"/>
      <c r="C151" s="133" t="inlineStr">
        <is>
          <t>оплата труда машинистов (ОТм)</t>
        </is>
      </c>
      <c r="L151" s="130" t="n">
        <v>1207.2</v>
      </c>
      <c r="M151" s="131" t="n"/>
      <c r="N151" s="130" t="n">
        <v>86025.07000000001</v>
      </c>
    </row>
    <row r="152" ht="19.35" customHeight="1">
      <c r="A152" s="127" t="n"/>
      <c r="B152" s="128" t="n"/>
      <c r="C152" s="129" t="inlineStr">
        <is>
          <t>Итого ФОТ (справочно)</t>
        </is>
      </c>
      <c r="L152" s="130" t="n">
        <v>6004.78</v>
      </c>
      <c r="M152" s="131" t="n"/>
      <c r="N152" s="130" t="n">
        <v>427900.64</v>
      </c>
    </row>
    <row r="153" ht="19.35" customHeight="1">
      <c r="A153" s="127" t="n"/>
      <c r="B153" s="128" t="n"/>
      <c r="C153" s="129" t="inlineStr">
        <is>
          <t>Итого накладные расходы</t>
        </is>
      </c>
      <c r="L153" s="130" t="n">
        <v>5344.23</v>
      </c>
      <c r="M153" s="131" t="n"/>
      <c r="N153" s="130" t="n">
        <v>380831.55</v>
      </c>
    </row>
    <row r="154" ht="19.35" customHeight="1">
      <c r="A154" s="127" t="n"/>
      <c r="B154" s="128" t="n"/>
      <c r="C154" s="129" t="inlineStr">
        <is>
          <t>Итого сметная прибыль</t>
        </is>
      </c>
      <c r="L154" s="130" t="n">
        <v>2461.96</v>
      </c>
      <c r="M154" s="131" t="n"/>
      <c r="N154" s="130" t="n">
        <v>175439.27</v>
      </c>
    </row>
    <row r="155" ht="19.35" customHeight="1">
      <c r="A155" s="127" t="n"/>
      <c r="B155" s="134" t="n"/>
      <c r="C155" s="135" t="inlineStr">
        <is>
          <t>Итого по разделу</t>
        </is>
      </c>
      <c r="L155" s="125" t="n">
        <v>19507.1</v>
      </c>
      <c r="M155" s="136" t="n"/>
      <c r="N155" s="125" t="n">
        <v>1042771.15</v>
      </c>
    </row>
    <row r="156" ht="19.35" customHeight="1">
      <c r="A156" s="127" t="n"/>
      <c r="B156" s="132" t="n"/>
      <c r="C156" s="133" t="inlineStr">
        <is>
          <t>Справочно</t>
        </is>
      </c>
      <c r="L156" s="130" t="n"/>
      <c r="M156" s="131" t="n"/>
      <c r="N156" s="130" t="n"/>
    </row>
    <row r="157" ht="19.35" customHeight="1">
      <c r="A157" s="127" t="n"/>
      <c r="B157" s="128" t="n"/>
      <c r="C157" s="133" t="inlineStr">
        <is>
          <t>затраты труда рабочих</t>
        </is>
      </c>
      <c r="I157" s="137" t="n">
        <v>571.36056</v>
      </c>
      <c r="J157" s="138" t="n"/>
      <c r="K157" s="138" t="n"/>
      <c r="L157" s="131" t="n"/>
      <c r="M157" s="131" t="n"/>
      <c r="N157" s="131" t="n"/>
    </row>
    <row r="158" ht="19.35" customHeight="1">
      <c r="A158" s="127" t="n"/>
      <c r="B158" s="128" t="n"/>
      <c r="C158" s="133" t="inlineStr">
        <is>
          <t>затраты труда машинистов</t>
        </is>
      </c>
      <c r="I158" s="137" t="n">
        <v>89.42148</v>
      </c>
      <c r="J158" s="138" t="n"/>
      <c r="K158" s="138" t="n"/>
      <c r="L158" s="131" t="n"/>
      <c r="M158" s="131" t="n"/>
      <c r="N158" s="131" t="n"/>
    </row>
    <row r="159" ht="19.35" customHeight="1">
      <c r="A159" s="139" t="n"/>
      <c r="B159" s="140" t="n"/>
      <c r="C159" s="141" t="inlineStr">
        <is>
          <t>ВСЕГО по смете</t>
        </is>
      </c>
      <c r="D159" s="142" t="n"/>
      <c r="E159" s="142" t="n"/>
      <c r="F159" s="143" t="n"/>
      <c r="G159" s="143" t="n"/>
      <c r="H159" s="143" t="n"/>
      <c r="I159" s="143" t="n"/>
      <c r="J159" s="143" t="n"/>
      <c r="K159" s="143" t="n"/>
      <c r="L159" s="144" t="n"/>
      <c r="M159" s="143" t="n"/>
      <c r="N159" s="145" t="n"/>
    </row>
    <row r="160" ht="19.35" customHeight="1">
      <c r="A160" s="127" t="n"/>
      <c r="B160" s="134" t="n"/>
      <c r="C160" s="135" t="inlineStr">
        <is>
          <t>Итого по всем разделам</t>
        </is>
      </c>
      <c r="L160" s="125" t="n">
        <v>19507.1</v>
      </c>
      <c r="M160" s="126" t="n"/>
      <c r="N160" s="125" t="n"/>
    </row>
    <row r="161" ht="19.35" customHeight="1">
      <c r="A161" s="127" t="n"/>
      <c r="B161" s="128" t="n"/>
      <c r="C161" s="129" t="inlineStr">
        <is>
          <t>ВСЕГО строительные работы</t>
        </is>
      </c>
      <c r="L161" s="130" t="n">
        <v>19507.1</v>
      </c>
      <c r="M161" s="131" t="n"/>
      <c r="N161" s="130" t="n">
        <v>1042771.15</v>
      </c>
    </row>
    <row r="162" ht="19.35" customHeight="1">
      <c r="A162" s="127" t="n"/>
      <c r="B162" s="132" t="n"/>
      <c r="C162" s="133" t="inlineStr">
        <is>
          <t>в том числе</t>
        </is>
      </c>
      <c r="L162" s="130" t="n"/>
      <c r="M162" s="131" t="n"/>
      <c r="N162" s="130" t="n"/>
    </row>
    <row r="163" ht="19.35" customHeight="1">
      <c r="A163" s="127" t="n"/>
      <c r="B163" s="132" t="n"/>
      <c r="C163" s="133" t="inlineStr">
        <is>
          <t>всего прямые затраты</t>
        </is>
      </c>
      <c r="L163" s="130" t="n">
        <v>11700.91</v>
      </c>
      <c r="M163" s="131" t="n"/>
      <c r="N163" s="130" t="n">
        <v>486500.33</v>
      </c>
    </row>
    <row r="164" ht="19.35" customHeight="1">
      <c r="A164" s="127" t="n"/>
      <c r="B164" s="132" t="n"/>
      <c r="C164" s="133" t="inlineStr">
        <is>
          <t>в том числе</t>
        </is>
      </c>
      <c r="L164" s="130" t="n"/>
      <c r="M164" s="131" t="n"/>
      <c r="N164" s="130" t="n"/>
    </row>
    <row r="165" ht="19.35" customHeight="1">
      <c r="A165" s="127" t="n"/>
      <c r="B165" s="132" t="n"/>
      <c r="C165" s="133" t="inlineStr">
        <is>
          <t>- оплата труда (ОТ)</t>
        </is>
      </c>
      <c r="L165" s="130" t="n">
        <v>4797.58</v>
      </c>
      <c r="M165" s="131" t="n"/>
      <c r="N165" s="130" t="n">
        <v>341875.57</v>
      </c>
    </row>
    <row r="166" ht="19.35" customHeight="1">
      <c r="A166" s="127" t="n"/>
      <c r="B166" s="132" t="n"/>
      <c r="C166" s="133" t="inlineStr">
        <is>
          <t>- эксплуатация машин и механизмов</t>
        </is>
      </c>
      <c r="L166" s="130" t="n">
        <v>6903.33</v>
      </c>
      <c r="M166" s="131" t="n"/>
      <c r="N166" s="130" t="n">
        <v>144624.76</v>
      </c>
    </row>
    <row r="167" ht="19.35" customHeight="1">
      <c r="A167" s="127" t="n"/>
      <c r="B167" s="132" t="n"/>
      <c r="C167" s="133" t="inlineStr">
        <is>
          <t>в т.ч. эксплуатация машин и механизмов без учета доплат к оплате труда машинистов</t>
        </is>
      </c>
      <c r="L167" s="130" t="n">
        <v>6903.33</v>
      </c>
      <c r="M167" s="131" t="n"/>
      <c r="N167" s="130" t="n">
        <v>144624.76</v>
      </c>
    </row>
    <row r="168" ht="19.35" customHeight="1">
      <c r="A168" s="127" t="n"/>
      <c r="B168" s="132" t="n"/>
      <c r="C168" s="133" t="inlineStr">
        <is>
          <t>- в т.ч. оплата труда машинистов (ОТм)</t>
        </is>
      </c>
      <c r="L168" s="130" t="n">
        <v>1207.2</v>
      </c>
      <c r="M168" s="131" t="n"/>
      <c r="N168" s="130" t="n">
        <v>86025.07000000001</v>
      </c>
    </row>
    <row r="169" ht="19.35" customHeight="1">
      <c r="A169" s="127" t="n"/>
      <c r="B169" s="132" t="n"/>
      <c r="C169" s="133" t="inlineStr">
        <is>
          <t>всего ФОТ (справочно)</t>
        </is>
      </c>
      <c r="L169" s="130" t="n">
        <v>6004.78</v>
      </c>
      <c r="M169" s="131" t="n"/>
      <c r="N169" s="130" t="n">
        <v>427900.64</v>
      </c>
    </row>
    <row r="170" ht="19.35" customHeight="1">
      <c r="A170" s="127" t="n"/>
      <c r="B170" s="132" t="n"/>
      <c r="C170" s="133" t="inlineStr">
        <is>
          <t>всего накладные расходы</t>
        </is>
      </c>
      <c r="L170" s="130" t="n">
        <v>5344.23</v>
      </c>
      <c r="M170" s="131" t="n"/>
      <c r="N170" s="130" t="n">
        <v>380831.55</v>
      </c>
    </row>
    <row r="171" ht="19.35" customHeight="1">
      <c r="A171" s="127" t="n"/>
      <c r="B171" s="132" t="n"/>
      <c r="C171" s="133" t="inlineStr">
        <is>
          <t>всего сметная прибыль</t>
        </is>
      </c>
      <c r="L171" s="130" t="n">
        <v>2461.96</v>
      </c>
      <c r="M171" s="131" t="n"/>
      <c r="N171" s="130" t="n">
        <v>175439.27</v>
      </c>
    </row>
    <row r="172" ht="19.35" customHeight="1">
      <c r="A172" s="127" t="n"/>
      <c r="B172" s="134" t="n"/>
      <c r="C172" s="135" t="inlineStr">
        <is>
          <t>ВСЕГО по смете</t>
        </is>
      </c>
      <c r="L172" s="125" t="n">
        <v>19507.1</v>
      </c>
      <c r="M172" s="126" t="n"/>
      <c r="N172" s="125" t="n">
        <v>1042771.15</v>
      </c>
    </row>
    <row r="173" ht="19.35" customHeight="1">
      <c r="A173" s="127" t="n"/>
      <c r="B173" s="132" t="n"/>
      <c r="C173" s="133" t="inlineStr">
        <is>
          <t>Всего прямые затраты</t>
        </is>
      </c>
      <c r="L173" s="130" t="n">
        <v>11700.91</v>
      </c>
      <c r="M173" s="131" t="n"/>
      <c r="N173" s="130" t="n">
        <v>486500.33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- оплата труда рабочих (ОТ)</t>
        </is>
      </c>
      <c r="L175" s="130" t="n">
        <v>4797.58</v>
      </c>
      <c r="M175" s="131" t="n"/>
      <c r="N175" s="130" t="n">
        <v>341875.57</v>
      </c>
    </row>
    <row r="176" ht="19.35" customHeight="1">
      <c r="A176" s="127" t="n"/>
      <c r="B176" s="132" t="n"/>
      <c r="C176" s="133" t="inlineStr">
        <is>
          <t>- эксплуатация машин и механизмов</t>
        </is>
      </c>
      <c r="L176" s="130" t="n">
        <v>6903.33</v>
      </c>
      <c r="M176" s="131" t="n"/>
      <c r="N176" s="130" t="n">
        <v>144624.76</v>
      </c>
    </row>
    <row r="177" ht="19.35" customHeight="1">
      <c r="A177" s="127" t="n"/>
      <c r="B177" s="132" t="n"/>
      <c r="C177" s="133" t="inlineStr">
        <is>
          <t>в т.ч. эксплуатация машин и механизмов без учета доплат к оплате труда машинистов</t>
        </is>
      </c>
      <c r="L177" s="130" t="n">
        <v>6903.33</v>
      </c>
      <c r="M177" s="131" t="n"/>
      <c r="N177" s="130" t="n">
        <v>144624.76</v>
      </c>
    </row>
    <row r="178" ht="19.35" customHeight="1">
      <c r="A178" s="127" t="n"/>
      <c r="B178" s="132" t="n"/>
      <c r="C178" s="133" t="inlineStr">
        <is>
          <t>- в т.ч. оплата труда машинистов (ОТм)</t>
        </is>
      </c>
      <c r="L178" s="130" t="n">
        <v>1207.2</v>
      </c>
      <c r="M178" s="131" t="n"/>
      <c r="N178" s="130" t="n">
        <v>86025.07000000001</v>
      </c>
    </row>
    <row r="179" ht="19.35" customHeight="1">
      <c r="A179" s="127" t="n"/>
      <c r="B179" s="132" t="n"/>
      <c r="C179" s="133" t="inlineStr">
        <is>
          <t>Всего ФОТ (справочно)</t>
        </is>
      </c>
      <c r="L179" s="130" t="n">
        <v>6004.78</v>
      </c>
      <c r="M179" s="131" t="n"/>
      <c r="N179" s="130" t="n">
        <v>427900.64</v>
      </c>
    </row>
    <row r="180" ht="19.35" customHeight="1">
      <c r="A180" s="127" t="n"/>
      <c r="B180" s="132" t="n"/>
      <c r="C180" s="133" t="inlineStr">
        <is>
          <t>Всего накладные расходы</t>
        </is>
      </c>
      <c r="L180" s="130" t="n">
        <v>5344.23</v>
      </c>
      <c r="M180" s="131" t="n"/>
      <c r="N180" s="130" t="n">
        <v>380831.55</v>
      </c>
    </row>
    <row r="181" ht="19.35" customHeight="1">
      <c r="A181" s="127" t="n"/>
      <c r="B181" s="132" t="n"/>
      <c r="C181" s="133" t="inlineStr">
        <is>
          <t>Всего сметная прибыль</t>
        </is>
      </c>
      <c r="L181" s="130" t="n">
        <v>2461.96</v>
      </c>
      <c r="M181" s="131" t="n"/>
      <c r="N181" s="130" t="n">
        <v>175439.27</v>
      </c>
    </row>
    <row r="182" ht="19.35" customHeight="1">
      <c r="A182" s="127" t="n"/>
      <c r="B182" s="132" t="n"/>
      <c r="C182" s="133" t="inlineStr">
        <is>
          <t>Справочно</t>
        </is>
      </c>
      <c r="L182" s="130" t="n"/>
      <c r="M182" s="131" t="n"/>
      <c r="N182" s="130" t="n"/>
    </row>
    <row r="183" ht="19.35" customHeight="1">
      <c r="A183" s="127" t="n"/>
      <c r="B183" s="128" t="n"/>
      <c r="C183" s="133" t="inlineStr">
        <is>
          <t>затраты труда рабочих</t>
        </is>
      </c>
      <c r="I183" s="137" t="n">
        <v>571.36056</v>
      </c>
      <c r="J183" s="138" t="n"/>
      <c r="K183" s="138" t="n"/>
      <c r="L183" s="131" t="n"/>
      <c r="M183" s="131" t="n"/>
      <c r="N183" s="131" t="n"/>
    </row>
    <row r="184" ht="19.35" customHeight="1">
      <c r="A184" s="127" t="n"/>
      <c r="B184" s="128" t="n"/>
      <c r="C184" s="133" t="inlineStr">
        <is>
          <t>затраты труда машинистов</t>
        </is>
      </c>
      <c r="I184" s="137" t="n">
        <v>89.42148</v>
      </c>
      <c r="J184" s="138" t="n"/>
      <c r="K184" s="138" t="n"/>
      <c r="L184" s="131" t="n"/>
      <c r="M184" s="131" t="n"/>
      <c r="N184" s="131" t="n"/>
    </row>
    <row r="185" ht="19.35" customHeight="1">
      <c r="A185" s="127" t="n"/>
      <c r="B185" s="146" t="n"/>
      <c r="C185" s="146" t="n"/>
      <c r="D185" s="124" t="n"/>
      <c r="E185" s="12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7" t="inlineStr">
        <is>
          <t>Составил: ______________________________________/  Григорова И. А. /</t>
        </is>
      </c>
    </row>
    <row r="187" ht="19.35" customHeight="1">
      <c r="A187" s="147" t="n"/>
      <c r="B187" s="147" t="n"/>
      <c r="C187" s="148" t="inlineStr">
        <is>
          <t>должность, подпись (инициалы, фамилия)</t>
        </is>
      </c>
      <c r="G187" s="149" t="n"/>
      <c r="H187" s="149" t="n"/>
      <c r="I187" s="149" t="n"/>
      <c r="J187" s="147" t="n"/>
      <c r="K187" s="147" t="n"/>
      <c r="L187" s="147" t="n"/>
      <c r="M187" s="147" t="n"/>
      <c r="N187" s="147" t="n"/>
    </row>
    <row r="188" ht="19.35" customHeight="1">
      <c r="A188" s="147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8" t="inlineStr">
        <is>
          <t>должность, подпись (инициалы, фамилия)</t>
        </is>
      </c>
      <c r="G189" s="149" t="n"/>
      <c r="H189" s="149" t="n"/>
      <c r="I189" s="149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30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02-32-28</t>
        </is>
      </c>
    </row>
    <row r="25" ht="19.35" customHeight="1">
      <c r="A25" s="55" t="inlineStr">
        <is>
          <t>32 ВЛ 500 кВ Зейская ГЭС - Амурская №1.  Шимановский р-он Селетканский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67.56999999999999</v>
      </c>
      <c r="M31" s="64" t="n">
        <v>0.95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155.4</v>
      </c>
      <c r="E32" s="71" t="inlineStr">
        <is>
          <t>(</t>
        </is>
      </c>
      <c r="F32" s="70" t="n">
        <v>2.18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113.15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155.4</v>
      </c>
      <c r="E34" s="71" t="inlineStr">
        <is>
          <t>(</t>
        </is>
      </c>
      <c r="F34" s="77" t="n">
        <v>2.18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1048-1062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2.71</v>
      </c>
      <c r="H44" s="94" t="n">
        <v>1</v>
      </c>
      <c r="I44" s="116" t="n">
        <v>2.71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292.13</v>
      </c>
      <c r="M46" s="101" t="n">
        <v>71.26000000000001</v>
      </c>
      <c r="N46" s="103" t="n">
        <v>20817.18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34.86144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292.13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292.13</v>
      </c>
      <c r="M49" s="100" t="n"/>
      <c r="N49" s="103" t="n">
        <v>20817.18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260</v>
      </c>
      <c r="M50" s="100" t="n"/>
      <c r="N50" s="113" t="n">
        <v>18527.29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119.77</v>
      </c>
      <c r="M51" s="100" t="n"/>
      <c r="N51" s="103" t="n">
        <v>8535.040000000001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671.9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1.12</v>
      </c>
      <c r="H53" s="94" t="n">
        <v>1</v>
      </c>
      <c r="I53" s="116" t="n">
        <v>1.12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347.79</v>
      </c>
      <c r="M55" s="101" t="n">
        <v>71.26000000000001</v>
      </c>
      <c r="N55" s="103" t="n">
        <v>24783.52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41.50272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347.79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347.79</v>
      </c>
      <c r="M58" s="100" t="n"/>
      <c r="N58" s="103" t="n">
        <v>24783.52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309.53</v>
      </c>
      <c r="M59" s="100" t="n"/>
      <c r="N59" s="113" t="n">
        <v>22057.33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142.59</v>
      </c>
      <c r="M60" s="100" t="n"/>
      <c r="N60" s="103" t="n">
        <v>10161.24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799.91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0.79</v>
      </c>
      <c r="H62" s="94" t="n">
        <v>1</v>
      </c>
      <c r="I62" s="116" t="n">
        <v>0.79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308.24</v>
      </c>
      <c r="M64" s="101" t="n">
        <v>71.26000000000001</v>
      </c>
      <c r="N64" s="103" t="n">
        <v>21965.18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36.7824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308.24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308.24</v>
      </c>
      <c r="M67" s="100" t="n"/>
      <c r="N67" s="103" t="n">
        <v>21965.18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274.33</v>
      </c>
      <c r="M68" s="100" t="n"/>
      <c r="N68" s="113" t="n">
        <v>19549.01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126.38</v>
      </c>
      <c r="M69" s="100" t="n"/>
      <c r="N69" s="103" t="n">
        <v>9005.719999999999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708.95</v>
      </c>
      <c r="M70" s="114" t="n"/>
      <c r="N70" s="93" t="n"/>
    </row>
    <row r="71" ht="19.35" customHeight="1">
      <c r="A71" s="123" t="n"/>
      <c r="B71" s="123" t="n"/>
      <c r="C71" s="124" t="inlineStr">
        <is>
          <t>Итого по разделу 1. Вырубка просеки</t>
        </is>
      </c>
      <c r="L71" s="125" t="n">
        <v>2180.76</v>
      </c>
      <c r="M71" s="123" t="n"/>
      <c r="N71" s="126" t="n"/>
    </row>
    <row r="72" ht="19.35" customHeight="1">
      <c r="A72" s="127" t="n"/>
      <c r="B72" s="128" t="n"/>
      <c r="C72" s="129" t="inlineStr">
        <is>
          <t>Итого прямые затраты по разделу</t>
        </is>
      </c>
      <c r="L72" s="130" t="n">
        <v>948.16</v>
      </c>
      <c r="M72" s="131" t="n"/>
      <c r="N72" s="130" t="n">
        <v>67565.88</v>
      </c>
    </row>
    <row r="73" ht="19.35" customHeight="1">
      <c r="A73" s="127" t="n"/>
      <c r="B73" s="128" t="n"/>
      <c r="C73" s="129" t="inlineStr">
        <is>
          <t>в том числе</t>
        </is>
      </c>
      <c r="L73" s="130" t="n"/>
      <c r="M73" s="131" t="n"/>
      <c r="N73" s="130" t="n"/>
    </row>
    <row r="74" ht="19.35" customHeight="1">
      <c r="A74" s="127" t="n"/>
      <c r="B74" s="128" t="n"/>
      <c r="C74" s="129" t="inlineStr">
        <is>
          <t>- оплата труда (ОТ)</t>
        </is>
      </c>
      <c r="L74" s="130" t="n">
        <v>948.16</v>
      </c>
      <c r="M74" s="131" t="n"/>
      <c r="N74" s="130" t="n">
        <v>67565.88</v>
      </c>
    </row>
    <row r="75" ht="19.35" customHeight="1">
      <c r="A75" s="127" t="n"/>
      <c r="B75" s="128" t="n"/>
      <c r="C75" s="129" t="inlineStr">
        <is>
          <t>- эксплуатация машин и механизмов</t>
        </is>
      </c>
      <c r="L75" s="130" t="n">
        <v>0</v>
      </c>
      <c r="M75" s="131" t="n"/>
      <c r="N75" s="130" t="n">
        <v>0</v>
      </c>
    </row>
    <row r="76" ht="19.35" customHeight="1">
      <c r="A76" s="127" t="n"/>
      <c r="B76" s="132" t="n"/>
      <c r="C76" s="133" t="inlineStr">
        <is>
          <t>в том числе</t>
        </is>
      </c>
      <c r="L76" s="130" t="n"/>
      <c r="M76" s="131" t="n"/>
      <c r="N76" s="130" t="n"/>
    </row>
    <row r="77" ht="19.35" customHeight="1">
      <c r="A77" s="127" t="n"/>
      <c r="B77" s="132" t="n"/>
      <c r="C77" s="133" t="inlineStr">
        <is>
          <t>эксплуатация машин и механизмов без учета доплат к оплате труда машинистов</t>
        </is>
      </c>
      <c r="L77" s="130" t="n">
        <v>0</v>
      </c>
      <c r="M77" s="131" t="n"/>
      <c r="N77" s="130" t="n">
        <v>0</v>
      </c>
    </row>
    <row r="78" ht="19.35" customHeight="1">
      <c r="A78" s="127" t="n"/>
      <c r="B78" s="132" t="n"/>
      <c r="C78" s="133" t="inlineStr">
        <is>
          <t>в том числе</t>
        </is>
      </c>
      <c r="L78" s="130" t="n"/>
      <c r="M78" s="131" t="n"/>
      <c r="N78" s="130" t="n"/>
    </row>
    <row r="79" ht="19.35" customHeight="1">
      <c r="A79" s="127" t="n"/>
      <c r="B79" s="132" t="n"/>
      <c r="C79" s="133" t="inlineStr">
        <is>
          <t>оплата труда машинистов (ОТм)</t>
        </is>
      </c>
      <c r="L79" s="130" t="n">
        <v>0</v>
      </c>
      <c r="M79" s="131" t="n"/>
      <c r="N79" s="130" t="n">
        <v>0</v>
      </c>
    </row>
    <row r="80" ht="19.35" customHeight="1">
      <c r="A80" s="127" t="n"/>
      <c r="B80" s="128" t="n"/>
      <c r="C80" s="129" t="inlineStr">
        <is>
          <t>Итого ФОТ (справочно)</t>
        </is>
      </c>
      <c r="L80" s="130" t="n">
        <v>948.16</v>
      </c>
      <c r="M80" s="131" t="n"/>
      <c r="N80" s="130" t="n">
        <v>67565.88</v>
      </c>
    </row>
    <row r="81" ht="19.35" customHeight="1">
      <c r="A81" s="127" t="n"/>
      <c r="B81" s="128" t="n"/>
      <c r="C81" s="129" t="inlineStr">
        <is>
          <t>Итого накладные расходы</t>
        </is>
      </c>
      <c r="L81" s="130" t="n">
        <v>843.86</v>
      </c>
      <c r="M81" s="131" t="n"/>
      <c r="N81" s="130" t="n">
        <v>60133.63</v>
      </c>
    </row>
    <row r="82" ht="19.35" customHeight="1">
      <c r="A82" s="127" t="n"/>
      <c r="B82" s="128" t="n"/>
      <c r="C82" s="129" t="inlineStr">
        <is>
          <t>Итого сметная прибыль</t>
        </is>
      </c>
      <c r="L82" s="130" t="n">
        <v>388.74</v>
      </c>
      <c r="M82" s="131" t="n"/>
      <c r="N82" s="130" t="n">
        <v>27702</v>
      </c>
    </row>
    <row r="83" ht="19.35" customHeight="1">
      <c r="A83" s="127" t="n"/>
      <c r="B83" s="134" t="n"/>
      <c r="C83" s="135" t="inlineStr">
        <is>
          <t>Итого по разделу</t>
        </is>
      </c>
      <c r="L83" s="125" t="n">
        <v>2180.76</v>
      </c>
      <c r="M83" s="136" t="n"/>
      <c r="N83" s="125" t="n">
        <v>155401.51</v>
      </c>
    </row>
    <row r="84" ht="19.35" customHeight="1">
      <c r="A84" s="127" t="n"/>
      <c r="B84" s="132" t="n"/>
      <c r="C84" s="133" t="inlineStr">
        <is>
          <t>Справочно</t>
        </is>
      </c>
      <c r="L84" s="130" t="n"/>
      <c r="M84" s="131" t="n"/>
      <c r="N84" s="130" t="n"/>
    </row>
    <row r="85" ht="19.35" customHeight="1">
      <c r="A85" s="127" t="n"/>
      <c r="B85" s="128" t="n"/>
      <c r="C85" s="133" t="inlineStr">
        <is>
          <t>затраты труда рабочих</t>
        </is>
      </c>
      <c r="I85" s="137" t="n">
        <v>113.14656</v>
      </c>
      <c r="J85" s="138" t="n"/>
      <c r="K85" s="138" t="n"/>
      <c r="L85" s="131" t="n"/>
      <c r="M85" s="131" t="n"/>
      <c r="N85" s="131" t="n"/>
    </row>
    <row r="86" ht="19.35" customHeight="1">
      <c r="A86" s="127" t="n"/>
      <c r="B86" s="128" t="n"/>
      <c r="C86" s="133" t="inlineStr">
        <is>
          <t>затраты труда машинистов</t>
        </is>
      </c>
      <c r="I86" s="137" t="n">
        <v>0</v>
      </c>
      <c r="J86" s="138" t="n"/>
      <c r="K86" s="138" t="n"/>
      <c r="L86" s="131" t="n"/>
      <c r="M86" s="131" t="n"/>
      <c r="N86" s="131" t="n"/>
    </row>
    <row r="87" ht="19.35" customHeight="1">
      <c r="A87" s="139" t="n"/>
      <c r="B87" s="140" t="n"/>
      <c r="C87" s="141" t="inlineStr">
        <is>
          <t>ВСЕГО по смете</t>
        </is>
      </c>
      <c r="D87" s="142" t="n"/>
      <c r="E87" s="142" t="n"/>
      <c r="F87" s="143" t="n"/>
      <c r="G87" s="143" t="n"/>
      <c r="H87" s="143" t="n"/>
      <c r="I87" s="143" t="n"/>
      <c r="J87" s="143" t="n"/>
      <c r="K87" s="143" t="n"/>
      <c r="L87" s="144" t="n"/>
      <c r="M87" s="143" t="n"/>
      <c r="N87" s="145" t="n"/>
    </row>
    <row r="88" ht="19.35" customHeight="1">
      <c r="A88" s="127" t="n"/>
      <c r="B88" s="134" t="n"/>
      <c r="C88" s="135" t="inlineStr">
        <is>
          <t>Итого по всем разделам</t>
        </is>
      </c>
      <c r="L88" s="125" t="n">
        <v>2180.76</v>
      </c>
      <c r="M88" s="126" t="n"/>
      <c r="N88" s="125" t="n"/>
    </row>
    <row r="89" ht="19.35" customHeight="1">
      <c r="A89" s="127" t="n"/>
      <c r="B89" s="128" t="n"/>
      <c r="C89" s="129" t="inlineStr">
        <is>
          <t>ВСЕГО строительные работы</t>
        </is>
      </c>
      <c r="L89" s="130" t="n">
        <v>2180.76</v>
      </c>
      <c r="M89" s="131" t="n"/>
      <c r="N89" s="130" t="n">
        <v>155401.51</v>
      </c>
    </row>
    <row r="90" ht="19.35" customHeight="1">
      <c r="A90" s="127" t="n"/>
      <c r="B90" s="132" t="n"/>
      <c r="C90" s="133" t="inlineStr">
        <is>
          <t>в том числе</t>
        </is>
      </c>
      <c r="L90" s="130" t="n"/>
      <c r="M90" s="131" t="n"/>
      <c r="N90" s="130" t="n"/>
    </row>
    <row r="91" ht="19.35" customHeight="1">
      <c r="A91" s="127" t="n"/>
      <c r="B91" s="132" t="n"/>
      <c r="C91" s="133" t="inlineStr">
        <is>
          <t>всего прямые затраты</t>
        </is>
      </c>
      <c r="L91" s="130" t="n">
        <v>948.16</v>
      </c>
      <c r="M91" s="131" t="n"/>
      <c r="N91" s="130" t="n">
        <v>67565.88</v>
      </c>
    </row>
    <row r="92" ht="19.35" customHeight="1">
      <c r="A92" s="127" t="n"/>
      <c r="B92" s="132" t="n"/>
      <c r="C92" s="133" t="inlineStr">
        <is>
          <t>в том числе</t>
        </is>
      </c>
      <c r="L92" s="130" t="n"/>
      <c r="M92" s="131" t="n"/>
      <c r="N92" s="130" t="n"/>
    </row>
    <row r="93" ht="19.35" customHeight="1">
      <c r="A93" s="127" t="n"/>
      <c r="B93" s="132" t="n"/>
      <c r="C93" s="133" t="inlineStr">
        <is>
          <t>- оплата труда (ОТ)</t>
        </is>
      </c>
      <c r="L93" s="130" t="n">
        <v>948.16</v>
      </c>
      <c r="M93" s="131" t="n"/>
      <c r="N93" s="130" t="n">
        <v>67565.88</v>
      </c>
    </row>
    <row r="94" ht="19.35" customHeight="1">
      <c r="A94" s="127" t="n"/>
      <c r="B94" s="132" t="n"/>
      <c r="C94" s="133" t="inlineStr">
        <is>
          <t>- эксплуатация машин и механизмов</t>
        </is>
      </c>
      <c r="L94" s="130" t="n">
        <v>0</v>
      </c>
      <c r="M94" s="131" t="n"/>
      <c r="N94" s="130" t="n">
        <v>0</v>
      </c>
    </row>
    <row r="95" ht="19.35" customHeight="1">
      <c r="A95" s="127" t="n"/>
      <c r="B95" s="132" t="n"/>
      <c r="C95" s="133" t="inlineStr">
        <is>
          <t>в т.ч. эксплуатация машин и механизмов без учета доплат к оплате труда машинистов</t>
        </is>
      </c>
      <c r="L95" s="130" t="n">
        <v>0</v>
      </c>
      <c r="M95" s="131" t="n"/>
      <c r="N95" s="130" t="n">
        <v>0</v>
      </c>
    </row>
    <row r="96" ht="19.35" customHeight="1">
      <c r="A96" s="127" t="n"/>
      <c r="B96" s="132" t="n"/>
      <c r="C96" s="133" t="inlineStr">
        <is>
          <t>- в т.ч. оплата труда машинистов (ОТм)</t>
        </is>
      </c>
      <c r="L96" s="130" t="n">
        <v>0</v>
      </c>
      <c r="M96" s="131" t="n"/>
      <c r="N96" s="130" t="n">
        <v>0</v>
      </c>
    </row>
    <row r="97" ht="19.35" customHeight="1">
      <c r="A97" s="127" t="n"/>
      <c r="B97" s="132" t="n"/>
      <c r="C97" s="133" t="inlineStr">
        <is>
          <t>всего ФОТ (справочно)</t>
        </is>
      </c>
      <c r="L97" s="130" t="n">
        <v>948.16</v>
      </c>
      <c r="M97" s="131" t="n"/>
      <c r="N97" s="130" t="n">
        <v>67565.88</v>
      </c>
    </row>
    <row r="98" ht="19.35" customHeight="1">
      <c r="A98" s="127" t="n"/>
      <c r="B98" s="132" t="n"/>
      <c r="C98" s="133" t="inlineStr">
        <is>
          <t>всего накладные расходы</t>
        </is>
      </c>
      <c r="L98" s="130" t="n">
        <v>843.86</v>
      </c>
      <c r="M98" s="131" t="n"/>
      <c r="N98" s="130" t="n">
        <v>60133.63</v>
      </c>
    </row>
    <row r="99" ht="19.35" customHeight="1">
      <c r="A99" s="127" t="n"/>
      <c r="B99" s="132" t="n"/>
      <c r="C99" s="133" t="inlineStr">
        <is>
          <t>всего сметная прибыль</t>
        </is>
      </c>
      <c r="L99" s="130" t="n">
        <v>388.74</v>
      </c>
      <c r="M99" s="131" t="n"/>
      <c r="N99" s="130" t="n">
        <v>27702</v>
      </c>
    </row>
    <row r="100" ht="19.35" customHeight="1">
      <c r="A100" s="127" t="n"/>
      <c r="B100" s="134" t="n"/>
      <c r="C100" s="135" t="inlineStr">
        <is>
          <t>ВСЕГО по смете</t>
        </is>
      </c>
      <c r="L100" s="125" t="n">
        <v>2180.76</v>
      </c>
      <c r="M100" s="126" t="n"/>
      <c r="N100" s="125" t="n">
        <v>155401.51</v>
      </c>
    </row>
    <row r="101" ht="19.35" customHeight="1">
      <c r="A101" s="127" t="n"/>
      <c r="B101" s="132" t="n"/>
      <c r="C101" s="133" t="inlineStr">
        <is>
          <t>Всего прямые затраты</t>
        </is>
      </c>
      <c r="L101" s="130" t="n">
        <v>948.16</v>
      </c>
      <c r="M101" s="131" t="n"/>
      <c r="N101" s="130" t="n">
        <v>67565.88</v>
      </c>
    </row>
    <row r="102" ht="19.35" customHeight="1">
      <c r="A102" s="127" t="n"/>
      <c r="B102" s="132" t="n"/>
      <c r="C102" s="133" t="inlineStr">
        <is>
          <t>в том числе</t>
        </is>
      </c>
      <c r="L102" s="130" t="n"/>
      <c r="M102" s="131" t="n"/>
      <c r="N102" s="130" t="n"/>
    </row>
    <row r="103" ht="19.35" customHeight="1">
      <c r="A103" s="127" t="n"/>
      <c r="B103" s="132" t="n"/>
      <c r="C103" s="133" t="inlineStr">
        <is>
          <t>- оплата труда рабочих (ОТ)</t>
        </is>
      </c>
      <c r="L103" s="130" t="n">
        <v>948.16</v>
      </c>
      <c r="M103" s="131" t="n"/>
      <c r="N103" s="130" t="n">
        <v>67565.88</v>
      </c>
    </row>
    <row r="104" ht="19.35" customHeight="1">
      <c r="A104" s="127" t="n"/>
      <c r="B104" s="132" t="n"/>
      <c r="C104" s="133" t="inlineStr">
        <is>
          <t>- эксплуатация машин и механизмов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т.ч. эксплуатация машин и механизмов без учета доплат к оплате труда машинистов</t>
        </is>
      </c>
      <c r="L105" s="130" t="n">
        <v>0</v>
      </c>
      <c r="M105" s="131" t="n"/>
      <c r="N105" s="130" t="n">
        <v>0</v>
      </c>
    </row>
    <row r="106" ht="19.35" customHeight="1">
      <c r="A106" s="127" t="n"/>
      <c r="B106" s="132" t="n"/>
      <c r="C106" s="133" t="inlineStr">
        <is>
          <t>- в т.ч. 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32" t="n"/>
      <c r="C107" s="133" t="inlineStr">
        <is>
          <t>Всего ФОТ (справочно)</t>
        </is>
      </c>
      <c r="L107" s="130" t="n">
        <v>948.16</v>
      </c>
      <c r="M107" s="131" t="n"/>
      <c r="N107" s="130" t="n">
        <v>67565.88</v>
      </c>
    </row>
    <row r="108" ht="19.35" customHeight="1">
      <c r="A108" s="127" t="n"/>
      <c r="B108" s="132" t="n"/>
      <c r="C108" s="133" t="inlineStr">
        <is>
          <t>Всего накладные расходы</t>
        </is>
      </c>
      <c r="L108" s="130" t="n">
        <v>843.86</v>
      </c>
      <c r="M108" s="131" t="n"/>
      <c r="N108" s="130" t="n">
        <v>60133.63</v>
      </c>
    </row>
    <row r="109" ht="19.35" customHeight="1">
      <c r="A109" s="127" t="n"/>
      <c r="B109" s="132" t="n"/>
      <c r="C109" s="133" t="inlineStr">
        <is>
          <t>Всего сметная прибыль</t>
        </is>
      </c>
      <c r="L109" s="130" t="n">
        <v>388.74</v>
      </c>
      <c r="M109" s="131" t="n"/>
      <c r="N109" s="130" t="n">
        <v>27702</v>
      </c>
    </row>
    <row r="110" ht="19.35" customHeight="1">
      <c r="A110" s="127" t="n"/>
      <c r="B110" s="132" t="n"/>
      <c r="C110" s="133" t="inlineStr">
        <is>
          <t>Справочно</t>
        </is>
      </c>
      <c r="L110" s="130" t="n"/>
      <c r="M110" s="131" t="n"/>
      <c r="N110" s="130" t="n"/>
    </row>
    <row r="111" ht="19.35" customHeight="1">
      <c r="A111" s="127" t="n"/>
      <c r="B111" s="128" t="n"/>
      <c r="C111" s="133" t="inlineStr">
        <is>
          <t>затраты труда рабочих</t>
        </is>
      </c>
      <c r="I111" s="137" t="n">
        <v>113.14656</v>
      </c>
      <c r="J111" s="138" t="n"/>
      <c r="K111" s="138" t="n"/>
      <c r="L111" s="131" t="n"/>
      <c r="M111" s="131" t="n"/>
      <c r="N111" s="131" t="n"/>
    </row>
    <row r="112" ht="19.35" customHeight="1">
      <c r="A112" s="127" t="n"/>
      <c r="B112" s="128" t="n"/>
      <c r="C112" s="133" t="inlineStr">
        <is>
          <t>затраты труда машинистов</t>
        </is>
      </c>
      <c r="I112" s="137" t="n">
        <v>0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46" t="n"/>
      <c r="C113" s="146" t="n"/>
      <c r="D113" s="124" t="n"/>
      <c r="E113" s="12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7" t="inlineStr">
        <is>
          <t>Составил: ______________________________________/  Григорова И. А. /</t>
        </is>
      </c>
    </row>
    <row r="115" ht="19.35" customHeight="1">
      <c r="A115" s="147" t="n"/>
      <c r="B115" s="147" t="n"/>
      <c r="C115" s="148" t="inlineStr">
        <is>
          <t>должность, подпись (инициалы, фамилия)</t>
        </is>
      </c>
      <c r="G115" s="149" t="n"/>
      <c r="H115" s="149" t="n"/>
      <c r="I115" s="149" t="n"/>
      <c r="J115" s="147" t="n"/>
      <c r="K115" s="147" t="n"/>
      <c r="L115" s="147" t="n"/>
      <c r="M115" s="147" t="n"/>
      <c r="N115" s="147" t="n"/>
    </row>
    <row r="116" ht="19.35" customHeight="1">
      <c r="A116" s="147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8" t="inlineStr">
        <is>
          <t>должность, подпись (инициалы, фамилия)</t>
        </is>
      </c>
      <c r="G117" s="149" t="n"/>
      <c r="H117" s="149" t="n"/>
      <c r="I117" s="149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3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02-32-29</t>
        </is>
      </c>
    </row>
    <row r="25" ht="19.35" customHeight="1">
      <c r="A25" s="55" t="inlineStr">
        <is>
          <t>32 ВЛ 500 кВ Зейская ГЭС - Амурская №1. Семеновское уч. л-во Свободненского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7271.15</v>
      </c>
      <c r="M31" s="64" t="n">
        <v>102.04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20167.52</v>
      </c>
      <c r="E32" s="71" t="inlineStr">
        <is>
          <t>(</t>
        </is>
      </c>
      <c r="F32" s="70" t="n">
        <v>348.46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12079.53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1200.81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20167.52</v>
      </c>
      <c r="E34" s="71" t="inlineStr">
        <is>
          <t>(</t>
        </is>
      </c>
      <c r="F34" s="77" t="n">
        <v>348.46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1765</v>
      </c>
      <c r="H44" s="94" t="n">
        <v>1</v>
      </c>
      <c r="I44" s="95" t="n">
        <v>1765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80039.22</v>
      </c>
      <c r="M45" s="101" t="n">
        <v>71.26000000000001</v>
      </c>
      <c r="N45" s="103" t="n">
        <v>5703594.82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3" t="n">
        <v>9382.74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80039.22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80039.22</v>
      </c>
      <c r="M48" s="100" t="n"/>
      <c r="N48" s="103" t="n">
        <v>5703594.82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71234.91</v>
      </c>
      <c r="M49" s="100" t="n"/>
      <c r="N49" s="113" t="n">
        <v>5076199.39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32816.08</v>
      </c>
      <c r="M50" s="100" t="n"/>
      <c r="N50" s="103" t="n">
        <v>2338473.88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184090.21</v>
      </c>
      <c r="M51" s="114" t="n"/>
      <c r="N51" s="93" t="n"/>
    </row>
    <row r="52" ht="19.35" customHeight="1">
      <c r="A52" s="89" t="inlineStr">
        <is>
          <t>Пролет 1094-1175,19-11,5-1 (500кВ)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39.14</v>
      </c>
      <c r="H53" s="94" t="n">
        <v>1</v>
      </c>
      <c r="I53" s="116" t="n">
        <v>39.14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3" t="n">
        <v>2300.02</v>
      </c>
      <c r="M54" s="101" t="n">
        <v>71.26000000000001</v>
      </c>
      <c r="N54" s="103" t="n">
        <v>163899.43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244.70328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3" t="n">
        <v>2300.02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3" t="n">
        <v>2300.02</v>
      </c>
      <c r="M57" s="100" t="n"/>
      <c r="N57" s="103" t="n">
        <v>163899.43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3" t="n">
        <v>2047.02</v>
      </c>
      <c r="M58" s="100" t="n"/>
      <c r="N58" s="113" t="n">
        <v>145870.49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943.01</v>
      </c>
      <c r="M59" s="100" t="n"/>
      <c r="N59" s="103" t="n">
        <v>67198.77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5" t="n">
        <v>5290.05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17.24</v>
      </c>
      <c r="H61" s="94" t="n">
        <v>1</v>
      </c>
      <c r="I61" s="116" t="n">
        <v>17.24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3" t="n">
        <v>1964.12</v>
      </c>
      <c r="M62" s="101" t="n">
        <v>71.26000000000001</v>
      </c>
      <c r="N62" s="103" t="n">
        <v>139963.19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208.9488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3" t="n">
        <v>1964.12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3" t="n">
        <v>1964.12</v>
      </c>
      <c r="M65" s="100" t="n"/>
      <c r="N65" s="103" t="n">
        <v>139963.19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3" t="n">
        <v>1748.07</v>
      </c>
      <c r="M66" s="100" t="n"/>
      <c r="N66" s="113" t="n">
        <v>124567.24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805.29</v>
      </c>
      <c r="M67" s="100" t="n"/>
      <c r="N67" s="103" t="n">
        <v>57384.91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5" t="n">
        <v>4517.48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6.02</v>
      </c>
      <c r="H69" s="94" t="n">
        <v>1</v>
      </c>
      <c r="I69" s="116" t="n">
        <v>6.02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909.9400000000001</v>
      </c>
      <c r="M70" s="101" t="n">
        <v>71.26000000000001</v>
      </c>
      <c r="N70" s="103" t="n">
        <v>64842.32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96.80159999999999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909.9400000000001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909.9400000000001</v>
      </c>
      <c r="M73" s="100" t="n"/>
      <c r="N73" s="103" t="n">
        <v>64842.32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809.85</v>
      </c>
      <c r="M74" s="100" t="n"/>
      <c r="N74" s="113" t="n">
        <v>57709.66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373.08</v>
      </c>
      <c r="M75" s="100" t="n"/>
      <c r="N75" s="103" t="n">
        <v>26585.35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5" t="n">
        <v>2092.87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ФЕР01-02-099-06</t>
        </is>
      </c>
      <c r="C77" s="91" t="inlineStr">
        <is>
          <t>Валка деревьев мягких пород с корня, диаметр стволов: более 32 см</t>
        </is>
      </c>
      <c r="D77" s="271" t="n"/>
      <c r="E77" s="272" t="n"/>
      <c r="F77" s="92" t="inlineStr">
        <is>
          <t>100 шт</t>
        </is>
      </c>
      <c r="G77" s="93" t="n">
        <v>0.13</v>
      </c>
      <c r="H77" s="94" t="n">
        <v>1</v>
      </c>
      <c r="I77" s="116" t="n">
        <v>0.13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192.7</v>
      </c>
      <c r="K78" s="273" t="n">
        <v>1.2</v>
      </c>
      <c r="L78" s="101" t="n">
        <v>30.06</v>
      </c>
      <c r="M78" s="101" t="n">
        <v>71.26000000000001</v>
      </c>
      <c r="N78" s="103" t="n">
        <v>2142.08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20.5</v>
      </c>
      <c r="H79" s="273" t="n">
        <v>1.2</v>
      </c>
      <c r="I79" s="279" t="n">
        <v>3.198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30.06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30.06</v>
      </c>
      <c r="M81" s="100" t="n"/>
      <c r="N81" s="103" t="n">
        <v>2142.08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26.75</v>
      </c>
      <c r="M82" s="100" t="n"/>
      <c r="N82" s="113" t="n">
        <v>1906.45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12.32</v>
      </c>
      <c r="M83" s="100" t="n"/>
      <c r="N83" s="101" t="n">
        <v>878.25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69.13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ФЕР01-02-099-07</t>
        </is>
      </c>
      <c r="C85" s="91" t="inlineStr">
        <is>
          <t>Валка деревьев твердых пород и лиственницы с корня, диаметр стволов: до 16 см</t>
        </is>
      </c>
      <c r="D85" s="271" t="n"/>
      <c r="E85" s="272" t="n"/>
      <c r="F85" s="92" t="inlineStr">
        <is>
          <t>100 шт</t>
        </is>
      </c>
      <c r="G85" s="93" t="n">
        <v>3.02</v>
      </c>
      <c r="H85" s="94" t="n">
        <v>1</v>
      </c>
      <c r="I85" s="116" t="n">
        <v>3.02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59.22</v>
      </c>
      <c r="K86" s="273" t="n">
        <v>1.2</v>
      </c>
      <c r="L86" s="101" t="n">
        <v>214.61</v>
      </c>
      <c r="M86" s="101" t="n">
        <v>71.26000000000001</v>
      </c>
      <c r="N86" s="103" t="n">
        <v>15293.11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6.3</v>
      </c>
      <c r="H87" s="273" t="n">
        <v>1.2</v>
      </c>
      <c r="I87" s="277" t="n">
        <v>22.8312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59.22</v>
      </c>
      <c r="K88" s="100" t="n"/>
      <c r="L88" s="101" t="n">
        <v>214.61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214.61</v>
      </c>
      <c r="M89" s="100" t="n"/>
      <c r="N89" s="103" t="n">
        <v>15293.11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191</v>
      </c>
      <c r="M90" s="100" t="n"/>
      <c r="N90" s="113" t="n">
        <v>13610.87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87.98999999999999</v>
      </c>
      <c r="M91" s="100" t="n"/>
      <c r="N91" s="103" t="n">
        <v>6270.18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493.6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ФЕР01-02-099-10</t>
        </is>
      </c>
      <c r="C93" s="91" t="inlineStr">
        <is>
          <t>Валка деревьев твердых пород и лиственницы с корня, диаметр стволов: до 28 см</t>
        </is>
      </c>
      <c r="D93" s="271" t="n"/>
      <c r="E93" s="272" t="n"/>
      <c r="F93" s="92" t="inlineStr">
        <is>
          <t>100 шт</t>
        </is>
      </c>
      <c r="G93" s="93" t="n">
        <v>1.08</v>
      </c>
      <c r="H93" s="94" t="n">
        <v>1</v>
      </c>
      <c r="I93" s="116" t="n">
        <v>1.08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115.62</v>
      </c>
      <c r="K94" s="273" t="n">
        <v>1.2</v>
      </c>
      <c r="L94" s="101" t="n">
        <v>149.84</v>
      </c>
      <c r="M94" s="101" t="n">
        <v>71.26000000000001</v>
      </c>
      <c r="N94" s="103" t="n">
        <v>10677.6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12.3</v>
      </c>
      <c r="H95" s="273" t="n">
        <v>1.2</v>
      </c>
      <c r="I95" s="277" t="n">
        <v>15.9408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115.62</v>
      </c>
      <c r="K96" s="100" t="n"/>
      <c r="L96" s="101" t="n">
        <v>149.84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149.84</v>
      </c>
      <c r="M97" s="100" t="n"/>
      <c r="N97" s="103" t="n">
        <v>10677.6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133.36</v>
      </c>
      <c r="M98" s="100" t="n"/>
      <c r="N98" s="113" t="n">
        <v>9503.059999999999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61.43</v>
      </c>
      <c r="M99" s="100" t="n"/>
      <c r="N99" s="103" t="n">
        <v>4377.82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344.63</v>
      </c>
      <c r="M100" s="114" t="n"/>
      <c r="N100" s="93" t="n"/>
    </row>
    <row r="101" ht="55.35" customHeight="1">
      <c r="A101" s="87" t="inlineStr">
        <is>
          <t>8</t>
        </is>
      </c>
      <c r="B101" s="90" t="inlineStr">
        <is>
          <t>ФЕР01-02-099-11</t>
        </is>
      </c>
      <c r="C101" s="91" t="inlineStr">
        <is>
          <t>Валка деревьев твердых пород и лиственницы с корня, диаметр стволов: до 32 см</t>
        </is>
      </c>
      <c r="D101" s="271" t="n"/>
      <c r="E101" s="272" t="n"/>
      <c r="F101" s="92" t="inlineStr">
        <is>
          <t>100 шт</t>
        </is>
      </c>
      <c r="G101" s="93" t="n">
        <v>0.4</v>
      </c>
      <c r="H101" s="94" t="n">
        <v>1</v>
      </c>
      <c r="I101" s="278" t="n">
        <v>0.4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154.16</v>
      </c>
      <c r="K102" s="273" t="n">
        <v>1.2</v>
      </c>
      <c r="L102" s="101" t="n">
        <v>74</v>
      </c>
      <c r="M102" s="101" t="n">
        <v>71.26000000000001</v>
      </c>
      <c r="N102" s="103" t="n">
        <v>5273.24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16.4</v>
      </c>
      <c r="H103" s="273" t="n">
        <v>1.2</v>
      </c>
      <c r="I103" s="279" t="n">
        <v>7.872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271" t="n"/>
      <c r="E104" s="272" t="n"/>
      <c r="F104" s="99" t="n"/>
      <c r="G104" s="107" t="n"/>
      <c r="H104" s="107" t="n"/>
      <c r="I104" s="100" t="n"/>
      <c r="J104" s="101" t="n">
        <v>154.16</v>
      </c>
      <c r="K104" s="100" t="n"/>
      <c r="L104" s="101" t="n">
        <v>74</v>
      </c>
      <c r="M104" s="100" t="n"/>
      <c r="N104" s="108" t="n"/>
    </row>
    <row r="105" ht="19.35" customHeight="1">
      <c r="A105" s="96" t="n"/>
      <c r="B105" s="109" t="n"/>
      <c r="C105" s="98" t="inlineStr">
        <is>
          <t>ФОТ</t>
        </is>
      </c>
      <c r="D105" s="271" t="n"/>
      <c r="E105" s="272" t="n"/>
      <c r="F105" s="99" t="n"/>
      <c r="G105" s="107" t="n"/>
      <c r="H105" s="107" t="n"/>
      <c r="I105" s="100" t="n"/>
      <c r="J105" s="100" t="n"/>
      <c r="K105" s="100" t="n"/>
      <c r="L105" s="101" t="n">
        <v>74</v>
      </c>
      <c r="M105" s="100" t="n"/>
      <c r="N105" s="103" t="n">
        <v>5273.24</v>
      </c>
    </row>
    <row r="106" ht="42" customHeight="1">
      <c r="A106" s="96" t="n"/>
      <c r="B106" s="110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271" t="n"/>
      <c r="E106" s="272" t="n"/>
      <c r="F106" s="105" t="inlineStr">
        <is>
          <t>%</t>
        </is>
      </c>
      <c r="G106" s="111" t="n">
        <v>89</v>
      </c>
      <c r="H106" s="112" t="n"/>
      <c r="I106" s="111" t="n">
        <v>89</v>
      </c>
      <c r="J106" s="100" t="n"/>
      <c r="K106" s="100" t="n"/>
      <c r="L106" s="101" t="n">
        <v>65.86</v>
      </c>
      <c r="M106" s="100" t="n"/>
      <c r="N106" s="113" t="n">
        <v>4693.18</v>
      </c>
    </row>
    <row r="107" ht="42" customHeight="1">
      <c r="A107" s="96" t="n"/>
      <c r="B107" s="110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41</v>
      </c>
      <c r="H107" s="112" t="n"/>
      <c r="I107" s="111" t="n">
        <v>41</v>
      </c>
      <c r="J107" s="100" t="n"/>
      <c r="K107" s="100" t="n"/>
      <c r="L107" s="101" t="n">
        <v>30.34</v>
      </c>
      <c r="M107" s="100" t="n"/>
      <c r="N107" s="103" t="n">
        <v>2162.03</v>
      </c>
    </row>
    <row r="108" ht="19.35" customHeight="1">
      <c r="A108" s="96" t="n"/>
      <c r="B108" s="109" t="n"/>
      <c r="C108" s="87" t="inlineStr">
        <is>
          <t>Всего по позиции</t>
        </is>
      </c>
      <c r="D108" s="271" t="n"/>
      <c r="E108" s="272" t="n"/>
      <c r="F108" s="100" t="n"/>
      <c r="G108" s="107" t="n"/>
      <c r="H108" s="107" t="n"/>
      <c r="I108" s="114" t="n"/>
      <c r="J108" s="114" t="n"/>
      <c r="K108" s="114" t="n"/>
      <c r="L108" s="116" t="n">
        <v>170.2</v>
      </c>
      <c r="M108" s="114" t="n"/>
      <c r="N108" s="93" t="n"/>
    </row>
    <row r="109" ht="55.35" customHeight="1">
      <c r="A109" s="87" t="inlineStr">
        <is>
          <t>9</t>
        </is>
      </c>
      <c r="B109" s="90" t="inlineStr">
        <is>
          <t>ФЕР01-02-099-12</t>
        </is>
      </c>
      <c r="C109" s="91" t="inlineStr">
        <is>
          <t>Валка деревьев твердых пород и лиственницы с корня, диаметр стволов: более 32 см</t>
        </is>
      </c>
      <c r="D109" s="271" t="n"/>
      <c r="E109" s="272" t="n"/>
      <c r="F109" s="92" t="inlineStr">
        <is>
          <t>100 шт</t>
        </is>
      </c>
      <c r="G109" s="93" t="n">
        <v>0.05</v>
      </c>
      <c r="H109" s="94" t="n">
        <v>1</v>
      </c>
      <c r="I109" s="116" t="n">
        <v>0.05</v>
      </c>
      <c r="J109" s="93" t="n"/>
      <c r="K109" s="93" t="n"/>
      <c r="L109" s="93" t="n"/>
      <c r="M109" s="93" t="n"/>
      <c r="N109" s="93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271" t="n"/>
      <c r="E110" s="272" t="n"/>
      <c r="F110" s="99" t="n"/>
      <c r="G110" s="99" t="n"/>
      <c r="H110" s="99" t="n"/>
      <c r="I110" s="100" t="n"/>
      <c r="J110" s="101" t="n">
        <v>237.82</v>
      </c>
      <c r="K110" s="273" t="n">
        <v>1.2</v>
      </c>
      <c r="L110" s="101" t="n">
        <v>14.27</v>
      </c>
      <c r="M110" s="101" t="n">
        <v>71.26000000000001</v>
      </c>
      <c r="N110" s="103" t="n">
        <v>1016.88</v>
      </c>
    </row>
    <row r="111" ht="19.35" customHeight="1">
      <c r="A111" s="96" t="n"/>
      <c r="B111" s="104" t="n"/>
      <c r="C111" s="98" t="inlineStr">
        <is>
          <t>ЗТ</t>
        </is>
      </c>
      <c r="D111" s="271" t="n"/>
      <c r="E111" s="272" t="n"/>
      <c r="F111" s="105" t="inlineStr">
        <is>
          <t>чел.-ч</t>
        </is>
      </c>
      <c r="G111" s="276" t="n">
        <v>25.3</v>
      </c>
      <c r="H111" s="273" t="n">
        <v>1.2</v>
      </c>
      <c r="I111" s="279" t="n">
        <v>1.518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Итого по расценке</t>
        </is>
      </c>
      <c r="D112" s="271" t="n"/>
      <c r="E112" s="272" t="n"/>
      <c r="F112" s="99" t="n"/>
      <c r="G112" s="107" t="n"/>
      <c r="H112" s="107" t="n"/>
      <c r="I112" s="100" t="n"/>
      <c r="J112" s="101" t="n">
        <v>237.82</v>
      </c>
      <c r="K112" s="100" t="n"/>
      <c r="L112" s="101" t="n">
        <v>14.27</v>
      </c>
      <c r="M112" s="100" t="n"/>
      <c r="N112" s="108" t="n"/>
    </row>
    <row r="113" ht="19.35" customHeight="1">
      <c r="A113" s="96" t="n"/>
      <c r="B113" s="109" t="n"/>
      <c r="C113" s="98" t="inlineStr">
        <is>
          <t>ФОТ</t>
        </is>
      </c>
      <c r="D113" s="271" t="n"/>
      <c r="E113" s="272" t="n"/>
      <c r="F113" s="99" t="n"/>
      <c r="G113" s="107" t="n"/>
      <c r="H113" s="107" t="n"/>
      <c r="I113" s="100" t="n"/>
      <c r="J113" s="100" t="n"/>
      <c r="K113" s="100" t="n"/>
      <c r="L113" s="101" t="n">
        <v>14.27</v>
      </c>
      <c r="M113" s="100" t="n"/>
      <c r="N113" s="103" t="n">
        <v>1016.88</v>
      </c>
    </row>
    <row r="114" ht="42" customHeight="1">
      <c r="A114" s="96" t="n"/>
      <c r="B114" s="110" t="inlineStr">
        <is>
          <t>Пр/812-001.4-1</t>
        </is>
      </c>
      <c r="C114" s="98" t="inlineStr">
        <is>
          <t>НР Земляные работы по другим видам работ (подготовительным, сопутствующим, укрепительным)</t>
        </is>
      </c>
      <c r="D114" s="271" t="n"/>
      <c r="E114" s="272" t="n"/>
      <c r="F114" s="105" t="inlineStr">
        <is>
          <t>%</t>
        </is>
      </c>
      <c r="G114" s="111" t="n">
        <v>89</v>
      </c>
      <c r="H114" s="112" t="n"/>
      <c r="I114" s="111" t="n">
        <v>89</v>
      </c>
      <c r="J114" s="100" t="n"/>
      <c r="K114" s="100" t="n"/>
      <c r="L114" s="101" t="n">
        <v>12.7</v>
      </c>
      <c r="M114" s="100" t="n"/>
      <c r="N114" s="152" t="n">
        <v>905.02</v>
      </c>
    </row>
    <row r="115" ht="42" customHeight="1">
      <c r="A115" s="96" t="n"/>
      <c r="B115" s="110" t="inlineStr">
        <is>
          <t>Пр/774-001.4</t>
        </is>
      </c>
      <c r="C115" s="98" t="inlineStr">
        <is>
          <t>СП Земляные работы по другим видам работ (подготовительным, сопутствующим, укрепительным)</t>
        </is>
      </c>
      <c r="D115" s="271" t="n"/>
      <c r="E115" s="272" t="n"/>
      <c r="F115" s="105" t="inlineStr">
        <is>
          <t>%</t>
        </is>
      </c>
      <c r="G115" s="111" t="n">
        <v>41</v>
      </c>
      <c r="H115" s="112" t="n"/>
      <c r="I115" s="111" t="n">
        <v>41</v>
      </c>
      <c r="J115" s="100" t="n"/>
      <c r="K115" s="100" t="n"/>
      <c r="L115" s="101" t="n">
        <v>5.85</v>
      </c>
      <c r="M115" s="100" t="n"/>
      <c r="N115" s="101" t="n">
        <v>416.92</v>
      </c>
    </row>
    <row r="116" ht="19.35" customHeight="1">
      <c r="A116" s="96" t="n"/>
      <c r="B116" s="109" t="n"/>
      <c r="C116" s="87" t="inlineStr">
        <is>
          <t>Всего по позиции</t>
        </is>
      </c>
      <c r="D116" s="271" t="n"/>
      <c r="E116" s="272" t="n"/>
      <c r="F116" s="100" t="n"/>
      <c r="G116" s="107" t="n"/>
      <c r="H116" s="107" t="n"/>
      <c r="I116" s="114" t="n"/>
      <c r="J116" s="114" t="n"/>
      <c r="K116" s="114" t="n"/>
      <c r="L116" s="116" t="n">
        <v>32.82</v>
      </c>
      <c r="M116" s="114" t="n"/>
      <c r="N116" s="93" t="n"/>
    </row>
    <row r="117" ht="68.65000000000001" customHeight="1">
      <c r="A117" s="87" t="inlineStr">
        <is>
          <t>10</t>
        </is>
      </c>
      <c r="B117" s="90" t="inlineStr">
        <is>
          <t>ФЕР01-02-100-01</t>
        </is>
      </c>
      <c r="C11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271" t="n"/>
      <c r="E117" s="272" t="n"/>
      <c r="F117" s="92" t="inlineStr">
        <is>
          <t>100 шт</t>
        </is>
      </c>
      <c r="G117" s="93" t="n">
        <v>42.16</v>
      </c>
      <c r="H117" s="94" t="n">
        <v>1</v>
      </c>
      <c r="I117" s="116" t="n">
        <v>42.16</v>
      </c>
      <c r="J117" s="93" t="n"/>
      <c r="K117" s="93" t="n"/>
      <c r="L117" s="93" t="n"/>
      <c r="M117" s="93" t="n"/>
      <c r="N117" s="93" t="n"/>
    </row>
    <row r="118" ht="19.35" customHeight="1">
      <c r="A118" s="96" t="n"/>
      <c r="B118" s="97" t="inlineStr">
        <is>
          <t>1</t>
        </is>
      </c>
      <c r="C118" s="98" t="inlineStr">
        <is>
          <t>ОТ</t>
        </is>
      </c>
      <c r="D118" s="271" t="n"/>
      <c r="E118" s="272" t="n"/>
      <c r="F118" s="99" t="n"/>
      <c r="G118" s="99" t="n"/>
      <c r="H118" s="99" t="n"/>
      <c r="I118" s="100" t="n"/>
      <c r="J118" s="101" t="n">
        <v>115.44</v>
      </c>
      <c r="K118" s="273" t="n">
        <v>1.2</v>
      </c>
      <c r="L118" s="103" t="n">
        <v>5840.34</v>
      </c>
      <c r="M118" s="101" t="n">
        <v>71.26000000000001</v>
      </c>
      <c r="N118" s="103" t="n">
        <v>416182.63</v>
      </c>
    </row>
    <row r="119" ht="19.35" customHeight="1">
      <c r="A119" s="96" t="n"/>
      <c r="B119" s="97" t="inlineStr">
        <is>
          <t>2</t>
        </is>
      </c>
      <c r="C119" s="98" t="inlineStr">
        <is>
          <t>ЭМ</t>
        </is>
      </c>
      <c r="D119" s="271" t="n"/>
      <c r="E119" s="272" t="n"/>
      <c r="F119" s="99" t="n"/>
      <c r="G119" s="99" t="n"/>
      <c r="H119" s="99" t="n"/>
      <c r="I119" s="100" t="n"/>
      <c r="J119" s="101" t="n">
        <v>655.4299999999999</v>
      </c>
      <c r="K119" s="273" t="n">
        <v>1.2</v>
      </c>
      <c r="L119" s="103" t="n">
        <v>33159.51</v>
      </c>
      <c r="M119" s="100" t="n"/>
      <c r="N119" s="100" t="n"/>
    </row>
    <row r="120" ht="19.35" customHeight="1">
      <c r="A120" s="96" t="n"/>
      <c r="B120" s="97" t="inlineStr">
        <is>
          <t>3</t>
        </is>
      </c>
      <c r="C120" s="98" t="inlineStr">
        <is>
          <t>в т.ч. ОТм</t>
        </is>
      </c>
      <c r="D120" s="271" t="n"/>
      <c r="E120" s="272" t="n"/>
      <c r="F120" s="99" t="n"/>
      <c r="G120" s="99" t="n"/>
      <c r="H120" s="99" t="n"/>
      <c r="I120" s="100" t="n"/>
      <c r="J120" s="101" t="n">
        <v>114.62</v>
      </c>
      <c r="K120" s="273" t="n">
        <v>1.2</v>
      </c>
      <c r="L120" s="103" t="n">
        <v>5798.86</v>
      </c>
      <c r="M120" s="101" t="n">
        <v>71.26000000000001</v>
      </c>
      <c r="N120" s="103" t="n">
        <v>413226.76</v>
      </c>
    </row>
    <row r="121" ht="19.35" customHeight="1">
      <c r="A121" s="96" t="n"/>
      <c r="B121" s="104" t="n"/>
      <c r="C121" s="98" t="inlineStr">
        <is>
          <t>ЗТ</t>
        </is>
      </c>
      <c r="D121" s="271" t="n"/>
      <c r="E121" s="272" t="n"/>
      <c r="F121" s="105" t="inlineStr">
        <is>
          <t>чел.-ч</t>
        </is>
      </c>
      <c r="G121" s="276" t="n">
        <v>14.8</v>
      </c>
      <c r="H121" s="273" t="n">
        <v>1.2</v>
      </c>
      <c r="I121" s="277" t="n">
        <v>748.7616</v>
      </c>
      <c r="J121" s="100" t="n"/>
      <c r="K121" s="100" t="n"/>
      <c r="L121" s="100" t="n"/>
      <c r="M121" s="100" t="n"/>
      <c r="N121" s="100" t="n"/>
    </row>
    <row r="122" ht="19.35" customHeight="1">
      <c r="A122" s="96" t="n"/>
      <c r="B122" s="104" t="n"/>
      <c r="C122" s="98" t="inlineStr">
        <is>
          <t>ЗТм</t>
        </is>
      </c>
      <c r="D122" s="271" t="n"/>
      <c r="E122" s="272" t="n"/>
      <c r="F122" s="105" t="inlineStr">
        <is>
          <t>чел.-ч</t>
        </is>
      </c>
      <c r="G122" s="101" t="n">
        <v>8.49</v>
      </c>
      <c r="H122" s="273" t="n">
        <v>1.2</v>
      </c>
      <c r="I122" s="275" t="n">
        <v>429.52608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Итого по расценке</t>
        </is>
      </c>
      <c r="D123" s="271" t="n"/>
      <c r="E123" s="272" t="n"/>
      <c r="F123" s="99" t="n"/>
      <c r="G123" s="107" t="n"/>
      <c r="H123" s="107" t="n"/>
      <c r="I123" s="100" t="n"/>
      <c r="J123" s="101" t="n">
        <v>770.87</v>
      </c>
      <c r="K123" s="100" t="n"/>
      <c r="L123" s="103" t="n">
        <v>38999.85</v>
      </c>
      <c r="M123" s="100" t="n"/>
      <c r="N123" s="108" t="n"/>
    </row>
    <row r="124" ht="19.35" customHeight="1">
      <c r="A124" s="96" t="n"/>
      <c r="B124" s="109" t="n"/>
      <c r="C124" s="98" t="inlineStr">
        <is>
          <t>ФОТ</t>
        </is>
      </c>
      <c r="D124" s="271" t="n"/>
      <c r="E124" s="272" t="n"/>
      <c r="F124" s="99" t="n"/>
      <c r="G124" s="107" t="n"/>
      <c r="H124" s="107" t="n"/>
      <c r="I124" s="100" t="n"/>
      <c r="J124" s="100" t="n"/>
      <c r="K124" s="100" t="n"/>
      <c r="L124" s="103" t="n">
        <v>11639.2</v>
      </c>
      <c r="M124" s="100" t="n"/>
      <c r="N124" s="103" t="n">
        <v>829409.39</v>
      </c>
    </row>
    <row r="125" ht="42" customHeight="1">
      <c r="A125" s="96" t="n"/>
      <c r="B125" s="110" t="inlineStr">
        <is>
          <t>Пр/812-001.4-1</t>
        </is>
      </c>
      <c r="C125" s="98" t="inlineStr">
        <is>
          <t>НР Земляные работы по другим видам работ (подготовительным, сопутствующим, укрепительным)</t>
        </is>
      </c>
      <c r="D125" s="271" t="n"/>
      <c r="E125" s="272" t="n"/>
      <c r="F125" s="105" t="inlineStr">
        <is>
          <t>%</t>
        </is>
      </c>
      <c r="G125" s="111" t="n">
        <v>89</v>
      </c>
      <c r="H125" s="112" t="n"/>
      <c r="I125" s="111" t="n">
        <v>89</v>
      </c>
      <c r="J125" s="100" t="n"/>
      <c r="K125" s="100" t="n"/>
      <c r="L125" s="103" t="n">
        <v>10358.89</v>
      </c>
      <c r="M125" s="100" t="n"/>
      <c r="N125" s="113" t="n">
        <v>738174.36</v>
      </c>
    </row>
    <row r="126" ht="42" customHeight="1">
      <c r="A126" s="96" t="n"/>
      <c r="B126" s="110" t="inlineStr">
        <is>
          <t>Пр/774-001.4</t>
        </is>
      </c>
      <c r="C126" s="98" t="inlineStr">
        <is>
          <t>СП Земляные работы по другим видам работ (подготовительным, сопутствующим, укрепительным)</t>
        </is>
      </c>
      <c r="D126" s="271" t="n"/>
      <c r="E126" s="272" t="n"/>
      <c r="F126" s="105" t="inlineStr">
        <is>
          <t>%</t>
        </is>
      </c>
      <c r="G126" s="111" t="n">
        <v>41</v>
      </c>
      <c r="H126" s="112" t="n"/>
      <c r="I126" s="111" t="n">
        <v>41</v>
      </c>
      <c r="J126" s="100" t="n"/>
      <c r="K126" s="100" t="n"/>
      <c r="L126" s="103" t="n">
        <v>4772.07</v>
      </c>
      <c r="M126" s="100" t="n"/>
      <c r="N126" s="103" t="n">
        <v>340057.85</v>
      </c>
    </row>
    <row r="127" ht="19.35" customHeight="1">
      <c r="A127" s="96" t="n"/>
      <c r="B127" s="109" t="n"/>
      <c r="C127" s="87" t="inlineStr">
        <is>
          <t>Всего по позиции</t>
        </is>
      </c>
      <c r="D127" s="271" t="n"/>
      <c r="E127" s="272" t="n"/>
      <c r="F127" s="100" t="n"/>
      <c r="G127" s="107" t="n"/>
      <c r="H127" s="107" t="n"/>
      <c r="I127" s="114" t="n"/>
      <c r="J127" s="114" t="n"/>
      <c r="K127" s="114" t="n"/>
      <c r="L127" s="115" t="n">
        <v>54130.81</v>
      </c>
      <c r="M127" s="114" t="n"/>
      <c r="N127" s="93" t="n"/>
    </row>
    <row r="128" ht="55.35" customHeight="1">
      <c r="A128" s="87" t="inlineStr">
        <is>
          <t>11</t>
        </is>
      </c>
      <c r="B128" s="90" t="inlineStr">
        <is>
          <t>ФЕР01-02-100-07</t>
        </is>
      </c>
      <c r="C128" s="91" t="inlineStr">
        <is>
          <t>При трелевке на каждые последующие 100 м добавлять: к расценке 01-02-100-01</t>
        </is>
      </c>
      <c r="D128" s="271" t="n"/>
      <c r="E128" s="272" t="n"/>
      <c r="F128" s="92" t="inlineStr">
        <is>
          <t>100 шт</t>
        </is>
      </c>
      <c r="G128" s="93" t="n">
        <v>42.16</v>
      </c>
      <c r="H128" s="94" t="n">
        <v>1</v>
      </c>
      <c r="I128" s="116" t="n">
        <v>42.16</v>
      </c>
      <c r="J128" s="93" t="n"/>
      <c r="K128" s="93" t="n"/>
      <c r="L128" s="93" t="n"/>
      <c r="M128" s="93" t="n"/>
      <c r="N128" s="93" t="n"/>
    </row>
    <row r="129" ht="19.35" customHeight="1">
      <c r="A129" s="96" t="n"/>
      <c r="B129" s="97" t="inlineStr">
        <is>
          <t>1</t>
        </is>
      </c>
      <c r="C129" s="98" t="inlineStr">
        <is>
          <t>ОТ</t>
        </is>
      </c>
      <c r="D129" s="271" t="n"/>
      <c r="E129" s="272" t="n"/>
      <c r="F129" s="99" t="n"/>
      <c r="G129" s="99" t="n"/>
      <c r="H129" s="99" t="n"/>
      <c r="I129" s="100" t="n"/>
      <c r="J129" s="101" t="n">
        <v>28.94</v>
      </c>
      <c r="K129" s="273" t="n">
        <v>1.2</v>
      </c>
      <c r="L129" s="103" t="n">
        <v>1464.13</v>
      </c>
      <c r="M129" s="101" t="n">
        <v>71.26000000000001</v>
      </c>
      <c r="N129" s="103" t="n">
        <v>104333.9</v>
      </c>
    </row>
    <row r="130" ht="19.35" customHeight="1">
      <c r="A130" s="96" t="n"/>
      <c r="B130" s="97" t="inlineStr">
        <is>
          <t>2</t>
        </is>
      </c>
      <c r="C130" s="98" t="inlineStr">
        <is>
          <t>ЭМ</t>
        </is>
      </c>
      <c r="D130" s="271" t="n"/>
      <c r="E130" s="272" t="n"/>
      <c r="F130" s="99" t="n"/>
      <c r="G130" s="99" t="n"/>
      <c r="H130" s="99" t="n"/>
      <c r="I130" s="100" t="n"/>
      <c r="J130" s="101" t="n">
        <v>163.66</v>
      </c>
      <c r="K130" s="273" t="n">
        <v>1.2</v>
      </c>
      <c r="L130" s="103" t="n">
        <v>8279.889999999999</v>
      </c>
      <c r="M130" s="100" t="n"/>
      <c r="N130" s="100" t="n"/>
    </row>
    <row r="131" ht="19.35" customHeight="1">
      <c r="A131" s="96" t="n"/>
      <c r="B131" s="97" t="inlineStr">
        <is>
          <t>3</t>
        </is>
      </c>
      <c r="C131" s="98" t="inlineStr">
        <is>
          <t>в т.ч. ОТм</t>
        </is>
      </c>
      <c r="D131" s="271" t="n"/>
      <c r="E131" s="272" t="n"/>
      <c r="F131" s="99" t="n"/>
      <c r="G131" s="99" t="n"/>
      <c r="H131" s="99" t="n"/>
      <c r="I131" s="100" t="n"/>
      <c r="J131" s="101" t="n">
        <v>28.62</v>
      </c>
      <c r="K131" s="273" t="n">
        <v>1.2</v>
      </c>
      <c r="L131" s="103" t="n">
        <v>1447.94</v>
      </c>
      <c r="M131" s="101" t="n">
        <v>71.26000000000001</v>
      </c>
      <c r="N131" s="103" t="n">
        <v>103180.2</v>
      </c>
    </row>
    <row r="132" ht="19.35" customHeight="1">
      <c r="A132" s="96" t="n"/>
      <c r="B132" s="104" t="n"/>
      <c r="C132" s="98" t="inlineStr">
        <is>
          <t>ЗТ</t>
        </is>
      </c>
      <c r="D132" s="271" t="n"/>
      <c r="E132" s="272" t="n"/>
      <c r="F132" s="105" t="inlineStr">
        <is>
          <t>чел.-ч</t>
        </is>
      </c>
      <c r="G132" s="101" t="n">
        <v>3.71</v>
      </c>
      <c r="H132" s="273" t="n">
        <v>1.2</v>
      </c>
      <c r="I132" s="275" t="n">
        <v>187.69632</v>
      </c>
      <c r="J132" s="100" t="n"/>
      <c r="K132" s="100" t="n"/>
      <c r="L132" s="100" t="n"/>
      <c r="M132" s="100" t="n"/>
      <c r="N132" s="100" t="n"/>
    </row>
    <row r="133" ht="19.35" customHeight="1">
      <c r="A133" s="96" t="n"/>
      <c r="B133" s="104" t="n"/>
      <c r="C133" s="98" t="inlineStr">
        <is>
          <t>ЗТм</t>
        </is>
      </c>
      <c r="D133" s="271" t="n"/>
      <c r="E133" s="272" t="n"/>
      <c r="F133" s="105" t="inlineStr">
        <is>
          <t>чел.-ч</t>
        </is>
      </c>
      <c r="G133" s="101" t="n">
        <v>2.12</v>
      </c>
      <c r="H133" s="273" t="n">
        <v>1.2</v>
      </c>
      <c r="I133" s="275" t="n">
        <v>107.25504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Итого по расценке</t>
        </is>
      </c>
      <c r="D134" s="271" t="n"/>
      <c r="E134" s="272" t="n"/>
      <c r="F134" s="99" t="n"/>
      <c r="G134" s="107" t="n"/>
      <c r="H134" s="107" t="n"/>
      <c r="I134" s="100" t="n"/>
      <c r="J134" s="101" t="n">
        <v>192.6</v>
      </c>
      <c r="K134" s="100" t="n"/>
      <c r="L134" s="103" t="n">
        <v>9744.02</v>
      </c>
      <c r="M134" s="100" t="n"/>
      <c r="N134" s="108" t="n"/>
    </row>
    <row r="135" ht="19.35" customHeight="1">
      <c r="A135" s="96" t="n"/>
      <c r="B135" s="109" t="n"/>
      <c r="C135" s="98" t="inlineStr">
        <is>
          <t>ФОТ</t>
        </is>
      </c>
      <c r="D135" s="271" t="n"/>
      <c r="E135" s="272" t="n"/>
      <c r="F135" s="99" t="n"/>
      <c r="G135" s="107" t="n"/>
      <c r="H135" s="107" t="n"/>
      <c r="I135" s="100" t="n"/>
      <c r="J135" s="100" t="n"/>
      <c r="K135" s="100" t="n"/>
      <c r="L135" s="103" t="n">
        <v>2912.07</v>
      </c>
      <c r="M135" s="100" t="n"/>
      <c r="N135" s="103" t="n">
        <v>207514.1</v>
      </c>
    </row>
    <row r="136" ht="42" customHeight="1">
      <c r="A136" s="96" t="n"/>
      <c r="B136" s="110" t="inlineStr">
        <is>
          <t>Пр/812-001.4-1</t>
        </is>
      </c>
      <c r="C136" s="98" t="inlineStr">
        <is>
          <t>НР Земляные работы по другим видам работ (подготовительным, сопутствующим, укрепительным)</t>
        </is>
      </c>
      <c r="D136" s="271" t="n"/>
      <c r="E136" s="272" t="n"/>
      <c r="F136" s="105" t="inlineStr">
        <is>
          <t>%</t>
        </is>
      </c>
      <c r="G136" s="111" t="n">
        <v>89</v>
      </c>
      <c r="H136" s="112" t="n"/>
      <c r="I136" s="111" t="n">
        <v>89</v>
      </c>
      <c r="J136" s="100" t="n"/>
      <c r="K136" s="100" t="n"/>
      <c r="L136" s="103" t="n">
        <v>2591.74</v>
      </c>
      <c r="M136" s="100" t="n"/>
      <c r="N136" s="113" t="n">
        <v>184687.55</v>
      </c>
    </row>
    <row r="137" ht="42" customHeight="1">
      <c r="A137" s="96" t="n"/>
      <c r="B137" s="110" t="inlineStr">
        <is>
          <t>Пр/774-001.4</t>
        </is>
      </c>
      <c r="C137" s="98" t="inlineStr">
        <is>
          <t>СП Земляные работы по другим видам работ (подготовительным, сопутствующим, укрепительным)</t>
        </is>
      </c>
      <c r="D137" s="271" t="n"/>
      <c r="E137" s="272" t="n"/>
      <c r="F137" s="105" t="inlineStr">
        <is>
          <t>%</t>
        </is>
      </c>
      <c r="G137" s="111" t="n">
        <v>41</v>
      </c>
      <c r="H137" s="112" t="n"/>
      <c r="I137" s="111" t="n">
        <v>41</v>
      </c>
      <c r="J137" s="100" t="n"/>
      <c r="K137" s="100" t="n"/>
      <c r="L137" s="103" t="n">
        <v>1193.95</v>
      </c>
      <c r="M137" s="100" t="n"/>
      <c r="N137" s="103" t="n">
        <v>85080.78</v>
      </c>
    </row>
    <row r="138" ht="19.35" customHeight="1">
      <c r="A138" s="96" t="n"/>
      <c r="B138" s="109" t="n"/>
      <c r="C138" s="87" t="inlineStr">
        <is>
          <t>Всего по позиции</t>
        </is>
      </c>
      <c r="D138" s="271" t="n"/>
      <c r="E138" s="272" t="n"/>
      <c r="F138" s="100" t="n"/>
      <c r="G138" s="107" t="n"/>
      <c r="H138" s="107" t="n"/>
      <c r="I138" s="114" t="n"/>
      <c r="J138" s="114" t="n"/>
      <c r="K138" s="114" t="n"/>
      <c r="L138" s="115" t="n">
        <v>13529.71</v>
      </c>
      <c r="M138" s="114" t="n"/>
      <c r="N138" s="93" t="n"/>
    </row>
    <row r="139" ht="68.65000000000001" customHeight="1">
      <c r="A139" s="87" t="inlineStr">
        <is>
          <t>12</t>
        </is>
      </c>
      <c r="B139" s="90" t="inlineStr">
        <is>
          <t>ФЕР01-02-100-02</t>
        </is>
      </c>
      <c r="C13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271" t="n"/>
      <c r="E139" s="272" t="n"/>
      <c r="F139" s="92" t="inlineStr">
        <is>
          <t>100 шт</t>
        </is>
      </c>
      <c r="G139" s="93" t="n">
        <v>18.32</v>
      </c>
      <c r="H139" s="94" t="n">
        <v>1</v>
      </c>
      <c r="I139" s="116" t="n">
        <v>18.32</v>
      </c>
      <c r="J139" s="93" t="n"/>
      <c r="K139" s="93" t="n"/>
      <c r="L139" s="93" t="n"/>
      <c r="M139" s="93" t="n"/>
      <c r="N139" s="93" t="n"/>
    </row>
    <row r="140" ht="19.35" customHeight="1">
      <c r="A140" s="96" t="n"/>
      <c r="B140" s="97" t="inlineStr">
        <is>
          <t>1</t>
        </is>
      </c>
      <c r="C140" s="98" t="inlineStr">
        <is>
          <t>ОТ</t>
        </is>
      </c>
      <c r="D140" s="271" t="n"/>
      <c r="E140" s="272" t="n"/>
      <c r="F140" s="99" t="n"/>
      <c r="G140" s="99" t="n"/>
      <c r="H140" s="99" t="n"/>
      <c r="I140" s="100" t="n"/>
      <c r="J140" s="101" t="n">
        <v>201.24</v>
      </c>
      <c r="K140" s="273" t="n">
        <v>1.2</v>
      </c>
      <c r="L140" s="103" t="n">
        <v>4424.06</v>
      </c>
      <c r="M140" s="101" t="n">
        <v>71.26000000000001</v>
      </c>
      <c r="N140" s="103" t="n">
        <v>315258.52</v>
      </c>
    </row>
    <row r="141" ht="19.35" customHeight="1">
      <c r="A141" s="96" t="n"/>
      <c r="B141" s="97" t="inlineStr">
        <is>
          <t>2</t>
        </is>
      </c>
      <c r="C141" s="98" t="inlineStr">
        <is>
          <t>ЭМ</t>
        </is>
      </c>
      <c r="D141" s="271" t="n"/>
      <c r="E141" s="272" t="n"/>
      <c r="F141" s="99" t="n"/>
      <c r="G141" s="99" t="n"/>
      <c r="H141" s="99" t="n"/>
      <c r="I141" s="100" t="n"/>
      <c r="J141" s="103" t="n">
        <v>1142.56</v>
      </c>
      <c r="K141" s="273" t="n">
        <v>1.2</v>
      </c>
      <c r="L141" s="103" t="n">
        <v>25118.04</v>
      </c>
      <c r="M141" s="100" t="n"/>
      <c r="N141" s="100" t="n"/>
    </row>
    <row r="142" ht="19.35" customHeight="1">
      <c r="A142" s="96" t="n"/>
      <c r="B142" s="97" t="inlineStr">
        <is>
          <t>3</t>
        </is>
      </c>
      <c r="C142" s="98" t="inlineStr">
        <is>
          <t>в т.ч. ОТм</t>
        </is>
      </c>
      <c r="D142" s="271" t="n"/>
      <c r="E142" s="272" t="n"/>
      <c r="F142" s="99" t="n"/>
      <c r="G142" s="99" t="n"/>
      <c r="H142" s="99" t="n"/>
      <c r="I142" s="100" t="n"/>
      <c r="J142" s="101" t="n">
        <v>199.8</v>
      </c>
      <c r="K142" s="273" t="n">
        <v>1.2</v>
      </c>
      <c r="L142" s="103" t="n">
        <v>4392.4</v>
      </c>
      <c r="M142" s="101" t="n">
        <v>71.26000000000001</v>
      </c>
      <c r="N142" s="103" t="n">
        <v>313002.42</v>
      </c>
    </row>
    <row r="143" ht="19.35" customHeight="1">
      <c r="A143" s="96" t="n"/>
      <c r="B143" s="104" t="n"/>
      <c r="C143" s="98" t="inlineStr">
        <is>
          <t>ЗТ</t>
        </is>
      </c>
      <c r="D143" s="271" t="n"/>
      <c r="E143" s="272" t="n"/>
      <c r="F143" s="105" t="inlineStr">
        <is>
          <t>чел.-ч</t>
        </is>
      </c>
      <c r="G143" s="276" t="n">
        <v>25.8</v>
      </c>
      <c r="H143" s="273" t="n">
        <v>1.2</v>
      </c>
      <c r="I143" s="277" t="n">
        <v>567.1872</v>
      </c>
      <c r="J143" s="100" t="n"/>
      <c r="K143" s="100" t="n"/>
      <c r="L143" s="100" t="n"/>
      <c r="M143" s="100" t="n"/>
      <c r="N143" s="100" t="n"/>
    </row>
    <row r="144" ht="19.35" customHeight="1">
      <c r="A144" s="96" t="n"/>
      <c r="B144" s="104" t="n"/>
      <c r="C144" s="98" t="inlineStr">
        <is>
          <t>ЗТм</t>
        </is>
      </c>
      <c r="D144" s="271" t="n"/>
      <c r="E144" s="272" t="n"/>
      <c r="F144" s="105" t="inlineStr">
        <is>
          <t>чел.-ч</t>
        </is>
      </c>
      <c r="G144" s="276" t="n">
        <v>14.8</v>
      </c>
      <c r="H144" s="273" t="n">
        <v>1.2</v>
      </c>
      <c r="I144" s="277" t="n">
        <v>325.3632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Итого по расценке</t>
        </is>
      </c>
      <c r="D145" s="271" t="n"/>
      <c r="E145" s="272" t="n"/>
      <c r="F145" s="99" t="n"/>
      <c r="G145" s="107" t="n"/>
      <c r="H145" s="107" t="n"/>
      <c r="I145" s="100" t="n"/>
      <c r="J145" s="103" t="n">
        <v>1343.8</v>
      </c>
      <c r="K145" s="100" t="n"/>
      <c r="L145" s="103" t="n">
        <v>29542.1</v>
      </c>
      <c r="M145" s="100" t="n"/>
      <c r="N145" s="108" t="n"/>
    </row>
    <row r="146" ht="19.35" customHeight="1">
      <c r="A146" s="96" t="n"/>
      <c r="B146" s="109" t="n"/>
      <c r="C146" s="98" t="inlineStr">
        <is>
          <t>ФОТ</t>
        </is>
      </c>
      <c r="D146" s="271" t="n"/>
      <c r="E146" s="272" t="n"/>
      <c r="F146" s="99" t="n"/>
      <c r="G146" s="107" t="n"/>
      <c r="H146" s="107" t="n"/>
      <c r="I146" s="100" t="n"/>
      <c r="J146" s="100" t="n"/>
      <c r="K146" s="100" t="n"/>
      <c r="L146" s="103" t="n">
        <v>8816.459999999999</v>
      </c>
      <c r="M146" s="100" t="n"/>
      <c r="N146" s="103" t="n">
        <v>628260.9399999999</v>
      </c>
    </row>
    <row r="147" ht="42" customHeight="1">
      <c r="A147" s="96" t="n"/>
      <c r="B147" s="110" t="inlineStr">
        <is>
          <t>Пр/812-001.4-1</t>
        </is>
      </c>
      <c r="C147" s="98" t="inlineStr">
        <is>
          <t>НР Земляные работы по другим видам работ (подготовительным, сопутствующим, укрепительным)</t>
        </is>
      </c>
      <c r="D147" s="271" t="n"/>
      <c r="E147" s="272" t="n"/>
      <c r="F147" s="105" t="inlineStr">
        <is>
          <t>%</t>
        </is>
      </c>
      <c r="G147" s="111" t="n">
        <v>89</v>
      </c>
      <c r="H147" s="112" t="n"/>
      <c r="I147" s="111" t="n">
        <v>89</v>
      </c>
      <c r="J147" s="100" t="n"/>
      <c r="K147" s="100" t="n"/>
      <c r="L147" s="103" t="n">
        <v>7846.65</v>
      </c>
      <c r="M147" s="100" t="n"/>
      <c r="N147" s="113" t="n">
        <v>559152.24</v>
      </c>
    </row>
    <row r="148" ht="42" customHeight="1">
      <c r="A148" s="96" t="n"/>
      <c r="B148" s="110" t="inlineStr">
        <is>
          <t>Пр/774-001.4</t>
        </is>
      </c>
      <c r="C148" s="98" t="inlineStr">
        <is>
          <t>СП Земляные работы по другим видам работ (подготовительным, сопутствующим, укрепительным)</t>
        </is>
      </c>
      <c r="D148" s="271" t="n"/>
      <c r="E148" s="272" t="n"/>
      <c r="F148" s="105" t="inlineStr">
        <is>
          <t>%</t>
        </is>
      </c>
      <c r="G148" s="111" t="n">
        <v>41</v>
      </c>
      <c r="H148" s="112" t="n"/>
      <c r="I148" s="111" t="n">
        <v>41</v>
      </c>
      <c r="J148" s="100" t="n"/>
      <c r="K148" s="100" t="n"/>
      <c r="L148" s="103" t="n">
        <v>3614.75</v>
      </c>
      <c r="M148" s="100" t="n"/>
      <c r="N148" s="103" t="n">
        <v>257586.99</v>
      </c>
    </row>
    <row r="149" ht="19.35" customHeight="1">
      <c r="A149" s="96" t="n"/>
      <c r="B149" s="109" t="n"/>
      <c r="C149" s="87" t="inlineStr">
        <is>
          <t>Всего по позиции</t>
        </is>
      </c>
      <c r="D149" s="271" t="n"/>
      <c r="E149" s="272" t="n"/>
      <c r="F149" s="100" t="n"/>
      <c r="G149" s="107" t="n"/>
      <c r="H149" s="107" t="n"/>
      <c r="I149" s="114" t="n"/>
      <c r="J149" s="114" t="n"/>
      <c r="K149" s="114" t="n"/>
      <c r="L149" s="115" t="n">
        <v>41003.5</v>
      </c>
      <c r="M149" s="114" t="n"/>
      <c r="N149" s="93" t="n"/>
    </row>
    <row r="150" ht="55.35" customHeight="1">
      <c r="A150" s="87" t="inlineStr">
        <is>
          <t>13</t>
        </is>
      </c>
      <c r="B150" s="90" t="inlineStr">
        <is>
          <t>ФЕР01-02-100-08</t>
        </is>
      </c>
      <c r="C150" s="91" t="inlineStr">
        <is>
          <t>При трелевке на каждые последующие 100 м добавлять: к расценке 01-02-100-02</t>
        </is>
      </c>
      <c r="D150" s="271" t="n"/>
      <c r="E150" s="272" t="n"/>
      <c r="F150" s="92" t="inlineStr">
        <is>
          <t>100 шт</t>
        </is>
      </c>
      <c r="G150" s="93" t="n">
        <v>18.32</v>
      </c>
      <c r="H150" s="94" t="n">
        <v>1</v>
      </c>
      <c r="I150" s="116" t="n">
        <v>18.32</v>
      </c>
      <c r="J150" s="93" t="n"/>
      <c r="K150" s="93" t="n"/>
      <c r="L150" s="93" t="n"/>
      <c r="M150" s="93" t="n"/>
      <c r="N150" s="93" t="n"/>
    </row>
    <row r="151" ht="19.35" customHeight="1">
      <c r="A151" s="96" t="n"/>
      <c r="B151" s="97" t="inlineStr">
        <is>
          <t>1</t>
        </is>
      </c>
      <c r="C151" s="98" t="inlineStr">
        <is>
          <t>ОТ</t>
        </is>
      </c>
      <c r="D151" s="271" t="n"/>
      <c r="E151" s="272" t="n"/>
      <c r="F151" s="99" t="n"/>
      <c r="G151" s="99" t="n"/>
      <c r="H151" s="99" t="n"/>
      <c r="I151" s="100" t="n"/>
      <c r="J151" s="101" t="n">
        <v>58.34</v>
      </c>
      <c r="K151" s="273" t="n">
        <v>1.2</v>
      </c>
      <c r="L151" s="103" t="n">
        <v>1282.55</v>
      </c>
      <c r="M151" s="101" t="n">
        <v>71.26000000000001</v>
      </c>
      <c r="N151" s="103" t="n">
        <v>91394.50999999999</v>
      </c>
    </row>
    <row r="152" ht="19.35" customHeight="1">
      <c r="A152" s="96" t="n"/>
      <c r="B152" s="97" t="inlineStr">
        <is>
          <t>2</t>
        </is>
      </c>
      <c r="C152" s="98" t="inlineStr">
        <is>
          <t>ЭМ</t>
        </is>
      </c>
      <c r="D152" s="271" t="n"/>
      <c r="E152" s="272" t="n"/>
      <c r="F152" s="99" t="n"/>
      <c r="G152" s="99" t="n"/>
      <c r="H152" s="99" t="n"/>
      <c r="I152" s="100" t="n"/>
      <c r="J152" s="101" t="n">
        <v>330.42</v>
      </c>
      <c r="K152" s="273" t="n">
        <v>1.2</v>
      </c>
      <c r="L152" s="103" t="n">
        <v>7263.95</v>
      </c>
      <c r="M152" s="100" t="n"/>
      <c r="N152" s="100" t="n"/>
    </row>
    <row r="153" ht="19.35" customHeight="1">
      <c r="A153" s="96" t="n"/>
      <c r="B153" s="97" t="inlineStr">
        <is>
          <t>3</t>
        </is>
      </c>
      <c r="C153" s="98" t="inlineStr">
        <is>
          <t>в т.ч. ОТм</t>
        </is>
      </c>
      <c r="D153" s="271" t="n"/>
      <c r="E153" s="272" t="n"/>
      <c r="F153" s="99" t="n"/>
      <c r="G153" s="99" t="n"/>
      <c r="H153" s="99" t="n"/>
      <c r="I153" s="100" t="n"/>
      <c r="J153" s="101" t="n">
        <v>57.78</v>
      </c>
      <c r="K153" s="273" t="n">
        <v>1.2</v>
      </c>
      <c r="L153" s="103" t="n">
        <v>1270.24</v>
      </c>
      <c r="M153" s="101" t="n">
        <v>71.26000000000001</v>
      </c>
      <c r="N153" s="103" t="n">
        <v>90517.3</v>
      </c>
    </row>
    <row r="154" ht="19.35" customHeight="1">
      <c r="A154" s="96" t="n"/>
      <c r="B154" s="104" t="n"/>
      <c r="C154" s="98" t="inlineStr">
        <is>
          <t>ЗТ</t>
        </is>
      </c>
      <c r="D154" s="271" t="n"/>
      <c r="E154" s="272" t="n"/>
      <c r="F154" s="105" t="inlineStr">
        <is>
          <t>чел.-ч</t>
        </is>
      </c>
      <c r="G154" s="101" t="n">
        <v>7.48</v>
      </c>
      <c r="H154" s="273" t="n">
        <v>1.2</v>
      </c>
      <c r="I154" s="275" t="n">
        <v>164.44032</v>
      </c>
      <c r="J154" s="100" t="n"/>
      <c r="K154" s="100" t="n"/>
      <c r="L154" s="100" t="n"/>
      <c r="M154" s="100" t="n"/>
      <c r="N154" s="100" t="n"/>
    </row>
    <row r="155" ht="19.35" customHeight="1">
      <c r="A155" s="96" t="n"/>
      <c r="B155" s="104" t="n"/>
      <c r="C155" s="98" t="inlineStr">
        <is>
          <t>ЗТм</t>
        </is>
      </c>
      <c r="D155" s="271" t="n"/>
      <c r="E155" s="272" t="n"/>
      <c r="F155" s="105" t="inlineStr">
        <is>
          <t>чел.-ч</t>
        </is>
      </c>
      <c r="G155" s="101" t="n">
        <v>4.28</v>
      </c>
      <c r="H155" s="273" t="n">
        <v>1.2</v>
      </c>
      <c r="I155" s="275" t="n">
        <v>94.09152</v>
      </c>
      <c r="J155" s="100" t="n"/>
      <c r="K155" s="100" t="n"/>
      <c r="L155" s="100" t="n"/>
      <c r="M155" s="100" t="n"/>
      <c r="N155" s="100" t="n"/>
    </row>
    <row r="156" ht="19.35" customHeight="1">
      <c r="A156" s="96" t="n"/>
      <c r="B156" s="104" t="n"/>
      <c r="C156" s="98" t="inlineStr">
        <is>
          <t>Итого по расценке</t>
        </is>
      </c>
      <c r="D156" s="271" t="n"/>
      <c r="E156" s="272" t="n"/>
      <c r="F156" s="99" t="n"/>
      <c r="G156" s="107" t="n"/>
      <c r="H156" s="107" t="n"/>
      <c r="I156" s="100" t="n"/>
      <c r="J156" s="101" t="n">
        <v>388.76</v>
      </c>
      <c r="K156" s="100" t="n"/>
      <c r="L156" s="103" t="n">
        <v>8546.5</v>
      </c>
      <c r="M156" s="100" t="n"/>
      <c r="N156" s="108" t="n"/>
    </row>
    <row r="157" ht="19.35" customHeight="1">
      <c r="A157" s="96" t="n"/>
      <c r="B157" s="109" t="n"/>
      <c r="C157" s="98" t="inlineStr">
        <is>
          <t>ФОТ</t>
        </is>
      </c>
      <c r="D157" s="271" t="n"/>
      <c r="E157" s="272" t="n"/>
      <c r="F157" s="99" t="n"/>
      <c r="G157" s="107" t="n"/>
      <c r="H157" s="107" t="n"/>
      <c r="I157" s="100" t="n"/>
      <c r="J157" s="100" t="n"/>
      <c r="K157" s="100" t="n"/>
      <c r="L157" s="103" t="n">
        <v>2552.79</v>
      </c>
      <c r="M157" s="100" t="n"/>
      <c r="N157" s="103" t="n">
        <v>181911.81</v>
      </c>
    </row>
    <row r="158" ht="42" customHeight="1">
      <c r="A158" s="96" t="n"/>
      <c r="B158" s="110" t="inlineStr">
        <is>
          <t>Пр/812-001.4-1</t>
        </is>
      </c>
      <c r="C158" s="98" t="inlineStr">
        <is>
          <t>НР Земляные работы по другим видам работ (подготовительным, сопутствующим, укрепительным)</t>
        </is>
      </c>
      <c r="D158" s="271" t="n"/>
      <c r="E158" s="272" t="n"/>
      <c r="F158" s="105" t="inlineStr">
        <is>
          <t>%</t>
        </is>
      </c>
      <c r="G158" s="111" t="n">
        <v>89</v>
      </c>
      <c r="H158" s="112" t="n"/>
      <c r="I158" s="111" t="n">
        <v>89</v>
      </c>
      <c r="J158" s="100" t="n"/>
      <c r="K158" s="100" t="n"/>
      <c r="L158" s="103" t="n">
        <v>2271.98</v>
      </c>
      <c r="M158" s="100" t="n"/>
      <c r="N158" s="113" t="n">
        <v>161901.51</v>
      </c>
    </row>
    <row r="159" ht="42" customHeight="1">
      <c r="A159" s="96" t="n"/>
      <c r="B159" s="110" t="inlineStr">
        <is>
          <t>Пр/774-001.4</t>
        </is>
      </c>
      <c r="C159" s="98" t="inlineStr">
        <is>
          <t>СП Земляные работы по другим видам работ (подготовительным, сопутствующим, укрепительным)</t>
        </is>
      </c>
      <c r="D159" s="271" t="n"/>
      <c r="E159" s="272" t="n"/>
      <c r="F159" s="105" t="inlineStr">
        <is>
          <t>%</t>
        </is>
      </c>
      <c r="G159" s="111" t="n">
        <v>41</v>
      </c>
      <c r="H159" s="112" t="n"/>
      <c r="I159" s="111" t="n">
        <v>41</v>
      </c>
      <c r="J159" s="100" t="n"/>
      <c r="K159" s="100" t="n"/>
      <c r="L159" s="103" t="n">
        <v>1046.64</v>
      </c>
      <c r="M159" s="100" t="n"/>
      <c r="N159" s="103" t="n">
        <v>74583.84</v>
      </c>
    </row>
    <row r="160" ht="19.35" customHeight="1">
      <c r="A160" s="96" t="n"/>
      <c r="B160" s="109" t="n"/>
      <c r="C160" s="87" t="inlineStr">
        <is>
          <t>Всего по позиции</t>
        </is>
      </c>
      <c r="D160" s="271" t="n"/>
      <c r="E160" s="272" t="n"/>
      <c r="F160" s="100" t="n"/>
      <c r="G160" s="107" t="n"/>
      <c r="H160" s="107" t="n"/>
      <c r="I160" s="114" t="n"/>
      <c r="J160" s="114" t="n"/>
      <c r="K160" s="114" t="n"/>
      <c r="L160" s="115" t="n">
        <v>11865.12</v>
      </c>
      <c r="M160" s="114" t="n"/>
      <c r="N160" s="93" t="n"/>
    </row>
    <row r="161" ht="68.65000000000001" customHeight="1">
      <c r="A161" s="87" t="inlineStr">
        <is>
          <t>14</t>
        </is>
      </c>
      <c r="B161" s="90" t="inlineStr">
        <is>
          <t>ФЕР01-02-100-03</t>
        </is>
      </c>
      <c r="C16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271" t="n"/>
      <c r="E161" s="272" t="n"/>
      <c r="F161" s="92" t="inlineStr">
        <is>
          <t>100 шт</t>
        </is>
      </c>
      <c r="G161" s="93" t="n">
        <v>6.6</v>
      </c>
      <c r="H161" s="94" t="n">
        <v>1</v>
      </c>
      <c r="I161" s="278" t="n">
        <v>6.6</v>
      </c>
      <c r="J161" s="93" t="n"/>
      <c r="K161" s="93" t="n"/>
      <c r="L161" s="93" t="n"/>
      <c r="M161" s="93" t="n"/>
      <c r="N161" s="93" t="n"/>
    </row>
    <row r="162" ht="19.35" customHeight="1">
      <c r="A162" s="96" t="n"/>
      <c r="B162" s="97" t="inlineStr">
        <is>
          <t>1</t>
        </is>
      </c>
      <c r="C162" s="98" t="inlineStr">
        <is>
          <t>ОТ</t>
        </is>
      </c>
      <c r="D162" s="271" t="n"/>
      <c r="E162" s="272" t="n"/>
      <c r="F162" s="99" t="n"/>
      <c r="G162" s="99" t="n"/>
      <c r="H162" s="99" t="n"/>
      <c r="I162" s="100" t="n"/>
      <c r="J162" s="101" t="n">
        <v>326.82</v>
      </c>
      <c r="K162" s="273" t="n">
        <v>1.2</v>
      </c>
      <c r="L162" s="103" t="n">
        <v>2588.41</v>
      </c>
      <c r="M162" s="101" t="n">
        <v>71.26000000000001</v>
      </c>
      <c r="N162" s="103" t="n">
        <v>184450.1</v>
      </c>
    </row>
    <row r="163" ht="19.35" customHeight="1">
      <c r="A163" s="96" t="n"/>
      <c r="B163" s="97" t="inlineStr">
        <is>
          <t>2</t>
        </is>
      </c>
      <c r="C163" s="98" t="inlineStr">
        <is>
          <t>ЭМ</t>
        </is>
      </c>
      <c r="D163" s="271" t="n"/>
      <c r="E163" s="272" t="n"/>
      <c r="F163" s="99" t="n"/>
      <c r="G163" s="99" t="n"/>
      <c r="H163" s="99" t="n"/>
      <c r="I163" s="100" t="n"/>
      <c r="J163" s="103" t="n">
        <v>1852.8</v>
      </c>
      <c r="K163" s="273" t="n">
        <v>1.2</v>
      </c>
      <c r="L163" s="103" t="n">
        <v>14674.18</v>
      </c>
      <c r="M163" s="100" t="n"/>
      <c r="N163" s="100" t="n"/>
    </row>
    <row r="164" ht="19.35" customHeight="1">
      <c r="A164" s="96" t="n"/>
      <c r="B164" s="97" t="inlineStr">
        <is>
          <t>3</t>
        </is>
      </c>
      <c r="C164" s="98" t="inlineStr">
        <is>
          <t>в т.ч. ОТм</t>
        </is>
      </c>
      <c r="D164" s="271" t="n"/>
      <c r="E164" s="272" t="n"/>
      <c r="F164" s="99" t="n"/>
      <c r="G164" s="99" t="n"/>
      <c r="H164" s="99" t="n"/>
      <c r="I164" s="100" t="n"/>
      <c r="J164" s="101" t="n">
        <v>324</v>
      </c>
      <c r="K164" s="273" t="n">
        <v>1.2</v>
      </c>
      <c r="L164" s="103" t="n">
        <v>2566.08</v>
      </c>
      <c r="M164" s="101" t="n">
        <v>71.26000000000001</v>
      </c>
      <c r="N164" s="103" t="n">
        <v>182858.86</v>
      </c>
    </row>
    <row r="165" ht="19.35" customHeight="1">
      <c r="A165" s="96" t="n"/>
      <c r="B165" s="104" t="n"/>
      <c r="C165" s="98" t="inlineStr">
        <is>
          <t>ЗТ</t>
        </is>
      </c>
      <c r="D165" s="271" t="n"/>
      <c r="E165" s="272" t="n"/>
      <c r="F165" s="105" t="inlineStr">
        <is>
          <t>чел.-ч</t>
        </is>
      </c>
      <c r="G165" s="276" t="n">
        <v>41.9</v>
      </c>
      <c r="H165" s="273" t="n">
        <v>1.2</v>
      </c>
      <c r="I165" s="279" t="n">
        <v>331.848</v>
      </c>
      <c r="J165" s="100" t="n"/>
      <c r="K165" s="100" t="n"/>
      <c r="L165" s="100" t="n"/>
      <c r="M165" s="100" t="n"/>
      <c r="N165" s="100" t="n"/>
    </row>
    <row r="166" ht="19.35" customHeight="1">
      <c r="A166" s="96" t="n"/>
      <c r="B166" s="104" t="n"/>
      <c r="C166" s="98" t="inlineStr">
        <is>
          <t>ЗТм</t>
        </is>
      </c>
      <c r="D166" s="271" t="n"/>
      <c r="E166" s="272" t="n"/>
      <c r="F166" s="105" t="inlineStr">
        <is>
          <t>чел.-ч</t>
        </is>
      </c>
      <c r="G166" s="122" t="n">
        <v>24</v>
      </c>
      <c r="H166" s="273" t="n">
        <v>1.2</v>
      </c>
      <c r="I166" s="101" t="n">
        <v>190.08</v>
      </c>
      <c r="J166" s="100" t="n"/>
      <c r="K166" s="100" t="n"/>
      <c r="L166" s="100" t="n"/>
      <c r="M166" s="100" t="n"/>
      <c r="N166" s="100" t="n"/>
    </row>
    <row r="167" ht="19.35" customHeight="1">
      <c r="A167" s="96" t="n"/>
      <c r="B167" s="104" t="n"/>
      <c r="C167" s="98" t="inlineStr">
        <is>
          <t>Итого по расценке</t>
        </is>
      </c>
      <c r="D167" s="271" t="n"/>
      <c r="E167" s="272" t="n"/>
      <c r="F167" s="99" t="n"/>
      <c r="G167" s="107" t="n"/>
      <c r="H167" s="107" t="n"/>
      <c r="I167" s="100" t="n"/>
      <c r="J167" s="103" t="n">
        <v>2179.62</v>
      </c>
      <c r="K167" s="100" t="n"/>
      <c r="L167" s="103" t="n">
        <v>17262.59</v>
      </c>
      <c r="M167" s="100" t="n"/>
      <c r="N167" s="108" t="n"/>
    </row>
    <row r="168" ht="19.35" customHeight="1">
      <c r="A168" s="96" t="n"/>
      <c r="B168" s="109" t="n"/>
      <c r="C168" s="98" t="inlineStr">
        <is>
          <t>ФОТ</t>
        </is>
      </c>
      <c r="D168" s="271" t="n"/>
      <c r="E168" s="272" t="n"/>
      <c r="F168" s="99" t="n"/>
      <c r="G168" s="107" t="n"/>
      <c r="H168" s="107" t="n"/>
      <c r="I168" s="100" t="n"/>
      <c r="J168" s="100" t="n"/>
      <c r="K168" s="100" t="n"/>
      <c r="L168" s="103" t="n">
        <v>5154.49</v>
      </c>
      <c r="M168" s="100" t="n"/>
      <c r="N168" s="103" t="n">
        <v>367308.96</v>
      </c>
    </row>
    <row r="169" ht="42" customHeight="1">
      <c r="A169" s="96" t="n"/>
      <c r="B169" s="110" t="inlineStr">
        <is>
          <t>Пр/812-001.4-1</t>
        </is>
      </c>
      <c r="C169" s="98" t="inlineStr">
        <is>
          <t>НР Земляные работы по другим видам работ (подготовительным, сопутствующим, укрепительным)</t>
        </is>
      </c>
      <c r="D169" s="271" t="n"/>
      <c r="E169" s="272" t="n"/>
      <c r="F169" s="105" t="inlineStr">
        <is>
          <t>%</t>
        </is>
      </c>
      <c r="G169" s="111" t="n">
        <v>89</v>
      </c>
      <c r="H169" s="112" t="n"/>
      <c r="I169" s="111" t="n">
        <v>89</v>
      </c>
      <c r="J169" s="100" t="n"/>
      <c r="K169" s="100" t="n"/>
      <c r="L169" s="103" t="n">
        <v>4587.5</v>
      </c>
      <c r="M169" s="100" t="n"/>
      <c r="N169" s="113" t="n">
        <v>326904.97</v>
      </c>
    </row>
    <row r="170" ht="42" customHeight="1">
      <c r="A170" s="96" t="n"/>
      <c r="B170" s="110" t="inlineStr">
        <is>
          <t>Пр/774-001.4</t>
        </is>
      </c>
      <c r="C170" s="98" t="inlineStr">
        <is>
          <t>СП Земляные работы по другим видам работ (подготовительным, сопутствующим, укрепительным)</t>
        </is>
      </c>
      <c r="D170" s="271" t="n"/>
      <c r="E170" s="272" t="n"/>
      <c r="F170" s="105" t="inlineStr">
        <is>
          <t>%</t>
        </is>
      </c>
      <c r="G170" s="111" t="n">
        <v>41</v>
      </c>
      <c r="H170" s="112" t="n"/>
      <c r="I170" s="111" t="n">
        <v>41</v>
      </c>
      <c r="J170" s="100" t="n"/>
      <c r="K170" s="100" t="n"/>
      <c r="L170" s="103" t="n">
        <v>2113.34</v>
      </c>
      <c r="M170" s="100" t="n"/>
      <c r="N170" s="103" t="n">
        <v>150596.67</v>
      </c>
    </row>
    <row r="171" ht="19.35" customHeight="1">
      <c r="A171" s="96" t="n"/>
      <c r="B171" s="109" t="n"/>
      <c r="C171" s="87" t="inlineStr">
        <is>
          <t>Всего по позиции</t>
        </is>
      </c>
      <c r="D171" s="271" t="n"/>
      <c r="E171" s="272" t="n"/>
      <c r="F171" s="100" t="n"/>
      <c r="G171" s="107" t="n"/>
      <c r="H171" s="107" t="n"/>
      <c r="I171" s="114" t="n"/>
      <c r="J171" s="114" t="n"/>
      <c r="K171" s="114" t="n"/>
      <c r="L171" s="115" t="n">
        <v>23963.43</v>
      </c>
      <c r="M171" s="114" t="n"/>
      <c r="N171" s="93" t="n"/>
    </row>
    <row r="172" ht="55.35" customHeight="1">
      <c r="A172" s="87" t="inlineStr">
        <is>
          <t>15</t>
        </is>
      </c>
      <c r="B172" s="90" t="inlineStr">
        <is>
          <t>ФЕР01-02-100-09</t>
        </is>
      </c>
      <c r="C172" s="91" t="inlineStr">
        <is>
          <t>При трелевке на каждые последующие 100 м добавлять: к расценке 01-02-100-03</t>
        </is>
      </c>
      <c r="D172" s="271" t="n"/>
      <c r="E172" s="272" t="n"/>
      <c r="F172" s="92" t="inlineStr">
        <is>
          <t>100 шт</t>
        </is>
      </c>
      <c r="G172" s="93" t="n">
        <v>6.6</v>
      </c>
      <c r="H172" s="94" t="n">
        <v>1</v>
      </c>
      <c r="I172" s="278" t="n">
        <v>6.6</v>
      </c>
      <c r="J172" s="93" t="n"/>
      <c r="K172" s="93" t="n"/>
      <c r="L172" s="93" t="n"/>
      <c r="M172" s="93" t="n"/>
      <c r="N172" s="93" t="n"/>
    </row>
    <row r="173" ht="19.35" customHeight="1">
      <c r="A173" s="96" t="n"/>
      <c r="B173" s="97" t="inlineStr">
        <is>
          <t>1</t>
        </is>
      </c>
      <c r="C173" s="98" t="inlineStr">
        <is>
          <t>ОТ</t>
        </is>
      </c>
      <c r="D173" s="271" t="n"/>
      <c r="E173" s="272" t="n"/>
      <c r="F173" s="99" t="n"/>
      <c r="G173" s="99" t="n"/>
      <c r="H173" s="99" t="n"/>
      <c r="I173" s="100" t="n"/>
      <c r="J173" s="101" t="n">
        <v>93.59999999999999</v>
      </c>
      <c r="K173" s="273" t="n">
        <v>1.2</v>
      </c>
      <c r="L173" s="101" t="n">
        <v>741.3099999999999</v>
      </c>
      <c r="M173" s="101" t="n">
        <v>71.26000000000001</v>
      </c>
      <c r="N173" s="103" t="n">
        <v>52825.75</v>
      </c>
    </row>
    <row r="174" ht="19.35" customHeight="1">
      <c r="A174" s="96" t="n"/>
      <c r="B174" s="97" t="inlineStr">
        <is>
          <t>2</t>
        </is>
      </c>
      <c r="C174" s="98" t="inlineStr">
        <is>
          <t>ЭМ</t>
        </is>
      </c>
      <c r="D174" s="271" t="n"/>
      <c r="E174" s="272" t="n"/>
      <c r="F174" s="99" t="n"/>
      <c r="G174" s="99" t="n"/>
      <c r="H174" s="99" t="n"/>
      <c r="I174" s="100" t="n"/>
      <c r="J174" s="101" t="n">
        <v>531.14</v>
      </c>
      <c r="K174" s="273" t="n">
        <v>1.2</v>
      </c>
      <c r="L174" s="103" t="n">
        <v>4206.63</v>
      </c>
      <c r="M174" s="100" t="n"/>
      <c r="N174" s="100" t="n"/>
    </row>
    <row r="175" ht="19.35" customHeight="1">
      <c r="A175" s="96" t="n"/>
      <c r="B175" s="97" t="inlineStr">
        <is>
          <t>3</t>
        </is>
      </c>
      <c r="C175" s="98" t="inlineStr">
        <is>
          <t>в т.ч. ОТм</t>
        </is>
      </c>
      <c r="D175" s="271" t="n"/>
      <c r="E175" s="272" t="n"/>
      <c r="F175" s="99" t="n"/>
      <c r="G175" s="99" t="n"/>
      <c r="H175" s="99" t="n"/>
      <c r="I175" s="100" t="n"/>
      <c r="J175" s="101" t="n">
        <v>92.88</v>
      </c>
      <c r="K175" s="273" t="n">
        <v>1.2</v>
      </c>
      <c r="L175" s="101" t="n">
        <v>735.61</v>
      </c>
      <c r="M175" s="101" t="n">
        <v>71.26000000000001</v>
      </c>
      <c r="N175" s="103" t="n">
        <v>52419.57</v>
      </c>
    </row>
    <row r="176" ht="19.35" customHeight="1">
      <c r="A176" s="96" t="n"/>
      <c r="B176" s="104" t="n"/>
      <c r="C176" s="98" t="inlineStr">
        <is>
          <t>ЗТ</t>
        </is>
      </c>
      <c r="D176" s="271" t="n"/>
      <c r="E176" s="272" t="n"/>
      <c r="F176" s="105" t="inlineStr">
        <is>
          <t>чел.-ч</t>
        </is>
      </c>
      <c r="G176" s="122" t="n">
        <v>12</v>
      </c>
      <c r="H176" s="273" t="n">
        <v>1.2</v>
      </c>
      <c r="I176" s="101" t="n">
        <v>95.04000000000001</v>
      </c>
      <c r="J176" s="100" t="n"/>
      <c r="K176" s="100" t="n"/>
      <c r="L176" s="100" t="n"/>
      <c r="M176" s="100" t="n"/>
      <c r="N176" s="100" t="n"/>
    </row>
    <row r="177" ht="19.35" customHeight="1">
      <c r="A177" s="96" t="n"/>
      <c r="B177" s="104" t="n"/>
      <c r="C177" s="98" t="inlineStr">
        <is>
          <t>ЗТм</t>
        </is>
      </c>
      <c r="D177" s="271" t="n"/>
      <c r="E177" s="272" t="n"/>
      <c r="F177" s="105" t="inlineStr">
        <is>
          <t>чел.-ч</t>
        </is>
      </c>
      <c r="G177" s="101" t="n">
        <v>6.88</v>
      </c>
      <c r="H177" s="273" t="n">
        <v>1.2</v>
      </c>
      <c r="I177" s="277" t="n">
        <v>54.4896</v>
      </c>
      <c r="J177" s="100" t="n"/>
      <c r="K177" s="100" t="n"/>
      <c r="L177" s="100" t="n"/>
      <c r="M177" s="100" t="n"/>
      <c r="N177" s="100" t="n"/>
    </row>
    <row r="178" ht="19.35" customHeight="1">
      <c r="A178" s="96" t="n"/>
      <c r="B178" s="104" t="n"/>
      <c r="C178" s="98" t="inlineStr">
        <is>
          <t>Итого по расценке</t>
        </is>
      </c>
      <c r="D178" s="271" t="n"/>
      <c r="E178" s="272" t="n"/>
      <c r="F178" s="99" t="n"/>
      <c r="G178" s="107" t="n"/>
      <c r="H178" s="107" t="n"/>
      <c r="I178" s="100" t="n"/>
      <c r="J178" s="101" t="n">
        <v>624.74</v>
      </c>
      <c r="K178" s="100" t="n"/>
      <c r="L178" s="103" t="n">
        <v>4947.94</v>
      </c>
      <c r="M178" s="100" t="n"/>
      <c r="N178" s="108" t="n"/>
    </row>
    <row r="179" ht="19.35" customHeight="1">
      <c r="A179" s="96" t="n"/>
      <c r="B179" s="109" t="n"/>
      <c r="C179" s="98" t="inlineStr">
        <is>
          <t>ФОТ</t>
        </is>
      </c>
      <c r="D179" s="271" t="n"/>
      <c r="E179" s="272" t="n"/>
      <c r="F179" s="99" t="n"/>
      <c r="G179" s="107" t="n"/>
      <c r="H179" s="107" t="n"/>
      <c r="I179" s="100" t="n"/>
      <c r="J179" s="100" t="n"/>
      <c r="K179" s="100" t="n"/>
      <c r="L179" s="103" t="n">
        <v>1476.92</v>
      </c>
      <c r="M179" s="100" t="n"/>
      <c r="N179" s="103" t="n">
        <v>105245.32</v>
      </c>
    </row>
    <row r="180" ht="42" customHeight="1">
      <c r="A180" s="96" t="n"/>
      <c r="B180" s="110" t="inlineStr">
        <is>
          <t>Пр/812-001.4-1</t>
        </is>
      </c>
      <c r="C180" s="98" t="inlineStr">
        <is>
          <t>НР Земляные работы по другим видам работ (подготовительным, сопутствующим, укрепительным)</t>
        </is>
      </c>
      <c r="D180" s="271" t="n"/>
      <c r="E180" s="272" t="n"/>
      <c r="F180" s="105" t="inlineStr">
        <is>
          <t>%</t>
        </is>
      </c>
      <c r="G180" s="111" t="n">
        <v>89</v>
      </c>
      <c r="H180" s="112" t="n"/>
      <c r="I180" s="111" t="n">
        <v>89</v>
      </c>
      <c r="J180" s="100" t="n"/>
      <c r="K180" s="100" t="n"/>
      <c r="L180" s="103" t="n">
        <v>1314.46</v>
      </c>
      <c r="M180" s="100" t="n"/>
      <c r="N180" s="113" t="n">
        <v>93668.33</v>
      </c>
    </row>
    <row r="181" ht="42" customHeight="1">
      <c r="A181" s="96" t="n"/>
      <c r="B181" s="110" t="inlineStr">
        <is>
          <t>Пр/774-001.4</t>
        </is>
      </c>
      <c r="C181" s="98" t="inlineStr">
        <is>
          <t>СП Земляные работы по другим видам работ (подготовительным, сопутствующим, укрепительным)</t>
        </is>
      </c>
      <c r="D181" s="271" t="n"/>
      <c r="E181" s="272" t="n"/>
      <c r="F181" s="105" t="inlineStr">
        <is>
          <t>%</t>
        </is>
      </c>
      <c r="G181" s="111" t="n">
        <v>41</v>
      </c>
      <c r="H181" s="112" t="n"/>
      <c r="I181" s="111" t="n">
        <v>41</v>
      </c>
      <c r="J181" s="100" t="n"/>
      <c r="K181" s="100" t="n"/>
      <c r="L181" s="101" t="n">
        <v>605.54</v>
      </c>
      <c r="M181" s="100" t="n"/>
      <c r="N181" s="103" t="n">
        <v>43150.58</v>
      </c>
    </row>
    <row r="182" ht="19.35" customHeight="1">
      <c r="A182" s="96" t="n"/>
      <c r="B182" s="109" t="n"/>
      <c r="C182" s="87" t="inlineStr">
        <is>
          <t>Всего по позиции</t>
        </is>
      </c>
      <c r="D182" s="271" t="n"/>
      <c r="E182" s="272" t="n"/>
      <c r="F182" s="100" t="n"/>
      <c r="G182" s="107" t="n"/>
      <c r="H182" s="107" t="n"/>
      <c r="I182" s="114" t="n"/>
      <c r="J182" s="114" t="n"/>
      <c r="K182" s="114" t="n"/>
      <c r="L182" s="115" t="n">
        <v>6867.94</v>
      </c>
      <c r="M182" s="114" t="n"/>
      <c r="N182" s="93" t="n"/>
    </row>
    <row r="183" ht="19.35" customHeight="1">
      <c r="A183" s="123" t="n"/>
      <c r="B183" s="123" t="n"/>
      <c r="C183" s="124" t="inlineStr">
        <is>
          <t>Итого по разделу 1. Вырубка просеки</t>
        </is>
      </c>
      <c r="L183" s="125" t="n">
        <v>348461.5</v>
      </c>
      <c r="M183" s="123" t="n"/>
      <c r="N183" s="126" t="n"/>
    </row>
    <row r="184" ht="19.35" customHeight="1">
      <c r="A184" s="127" t="n"/>
      <c r="B184" s="128" t="n"/>
      <c r="C184" s="129" t="inlineStr">
        <is>
          <t>Итого прямые затраты по разделу</t>
        </is>
      </c>
      <c r="L184" s="130" t="n">
        <v>194739.08</v>
      </c>
      <c r="M184" s="131" t="n"/>
      <c r="N184" s="130" t="n">
        <v>9213259.17</v>
      </c>
    </row>
    <row r="185" ht="19.35" customHeight="1">
      <c r="A185" s="127" t="n"/>
      <c r="B185" s="128" t="n"/>
      <c r="C185" s="129" t="inlineStr">
        <is>
          <t>в том числе</t>
        </is>
      </c>
      <c r="L185" s="130" t="n"/>
      <c r="M185" s="131" t="n"/>
      <c r="N185" s="130" t="n"/>
    </row>
    <row r="186" ht="19.35" customHeight="1">
      <c r="A186" s="127" t="n"/>
      <c r="B186" s="128" t="n"/>
      <c r="C186" s="129" t="inlineStr">
        <is>
          <t>- оплата труда (ОТ)</t>
        </is>
      </c>
      <c r="L186" s="130" t="n">
        <v>102036.88</v>
      </c>
      <c r="M186" s="131" t="n"/>
      <c r="N186" s="130" t="n">
        <v>7271148.08</v>
      </c>
    </row>
    <row r="187" ht="19.35" customHeight="1">
      <c r="A187" s="127" t="n"/>
      <c r="B187" s="128" t="n"/>
      <c r="C187" s="129" t="inlineStr">
        <is>
          <t>- эксплуатация машин и механизмов</t>
        </is>
      </c>
      <c r="L187" s="130" t="n">
        <v>92702.2</v>
      </c>
      <c r="M187" s="131" t="n"/>
      <c r="N187" s="130" t="n">
        <v>1942111.09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эксплуатация машин и механизмов без учета доплат к оплате труда машинистов</t>
        </is>
      </c>
      <c r="L189" s="130" t="n">
        <v>92702.2</v>
      </c>
      <c r="M189" s="131" t="n"/>
      <c r="N189" s="130" t="n">
        <v>1942111.09</v>
      </c>
    </row>
    <row r="190" ht="19.35" customHeight="1">
      <c r="A190" s="127" t="n"/>
      <c r="B190" s="132" t="n"/>
      <c r="C190" s="133" t="inlineStr">
        <is>
          <t>в том числе</t>
        </is>
      </c>
      <c r="L190" s="130" t="n"/>
      <c r="M190" s="131" t="n"/>
      <c r="N190" s="130" t="n"/>
    </row>
    <row r="191" ht="19.35" customHeight="1">
      <c r="A191" s="127" t="n"/>
      <c r="B191" s="132" t="n"/>
      <c r="C191" s="133" t="inlineStr">
        <is>
          <t>оплата труда машинистов (ОТм)</t>
        </is>
      </c>
      <c r="L191" s="130" t="n">
        <v>16211.13</v>
      </c>
      <c r="M191" s="131" t="n"/>
      <c r="N191" s="130" t="n">
        <v>1155205.11</v>
      </c>
    </row>
    <row r="192" ht="19.35" customHeight="1">
      <c r="A192" s="127" t="n"/>
      <c r="B192" s="128" t="n"/>
      <c r="C192" s="129" t="inlineStr">
        <is>
          <t>Итого ФОТ (справочно)</t>
        </is>
      </c>
      <c r="L192" s="130" t="n">
        <v>118248.01</v>
      </c>
      <c r="M192" s="131" t="n"/>
      <c r="N192" s="130" t="n">
        <v>8426353.189999999</v>
      </c>
    </row>
    <row r="193" ht="19.35" customHeight="1">
      <c r="A193" s="127" t="n"/>
      <c r="B193" s="128" t="n"/>
      <c r="C193" s="129" t="inlineStr">
        <is>
          <t>Итого накладные расходы</t>
        </is>
      </c>
      <c r="L193" s="130" t="n">
        <v>105240.74</v>
      </c>
      <c r="M193" s="131" t="n"/>
      <c r="N193" s="130" t="n">
        <v>7499454.32</v>
      </c>
    </row>
    <row r="194" ht="19.35" customHeight="1">
      <c r="A194" s="127" t="n"/>
      <c r="B194" s="128" t="n"/>
      <c r="C194" s="129" t="inlineStr">
        <is>
          <t>Итого сметная прибыль</t>
        </is>
      </c>
      <c r="L194" s="130" t="n">
        <v>48481.68</v>
      </c>
      <c r="M194" s="131" t="n"/>
      <c r="N194" s="130" t="n">
        <v>3454804.82</v>
      </c>
    </row>
    <row r="195" ht="19.35" customHeight="1">
      <c r="A195" s="127" t="n"/>
      <c r="B195" s="134" t="n"/>
      <c r="C195" s="135" t="inlineStr">
        <is>
          <t>Итого по разделу</t>
        </is>
      </c>
      <c r="L195" s="125" t="n">
        <v>348461.5</v>
      </c>
      <c r="M195" s="136" t="n"/>
      <c r="N195" s="125" t="n">
        <v>20167518.31</v>
      </c>
    </row>
    <row r="196" ht="19.35" customHeight="1">
      <c r="A196" s="127" t="n"/>
      <c r="B196" s="132" t="n"/>
      <c r="C196" s="133" t="inlineStr">
        <is>
          <t>Справочно</t>
        </is>
      </c>
      <c r="L196" s="130" t="n"/>
      <c r="M196" s="131" t="n"/>
      <c r="N196" s="130" t="n"/>
    </row>
    <row r="197" ht="19.35" customHeight="1">
      <c r="A197" s="127" t="n"/>
      <c r="B197" s="128" t="n"/>
      <c r="C197" s="133" t="inlineStr">
        <is>
          <t>затраты труда рабочих</t>
        </is>
      </c>
      <c r="I197" s="137" t="n">
        <v>12079.52712</v>
      </c>
      <c r="J197" s="138" t="n"/>
      <c r="K197" s="138" t="n"/>
      <c r="L197" s="131" t="n"/>
      <c r="M197" s="131" t="n"/>
      <c r="N197" s="131" t="n"/>
    </row>
    <row r="198" ht="19.35" customHeight="1">
      <c r="A198" s="127" t="n"/>
      <c r="B198" s="128" t="n"/>
      <c r="C198" s="133" t="inlineStr">
        <is>
          <t>затраты труда машинистов</t>
        </is>
      </c>
      <c r="I198" s="137" t="n">
        <v>1200.80544</v>
      </c>
      <c r="J198" s="138" t="n"/>
      <c r="K198" s="138" t="n"/>
      <c r="L198" s="131" t="n"/>
      <c r="M198" s="131" t="n"/>
      <c r="N198" s="131" t="n"/>
    </row>
    <row r="199" ht="19.35" customHeight="1">
      <c r="A199" s="139" t="n"/>
      <c r="B199" s="140" t="n"/>
      <c r="C199" s="141" t="inlineStr">
        <is>
          <t>ВСЕГО по смете</t>
        </is>
      </c>
      <c r="D199" s="142" t="n"/>
      <c r="E199" s="142" t="n"/>
      <c r="F199" s="143" t="n"/>
      <c r="G199" s="143" t="n"/>
      <c r="H199" s="143" t="n"/>
      <c r="I199" s="143" t="n"/>
      <c r="J199" s="143" t="n"/>
      <c r="K199" s="143" t="n"/>
      <c r="L199" s="144" t="n"/>
      <c r="M199" s="143" t="n"/>
      <c r="N199" s="145" t="n"/>
    </row>
    <row r="200" ht="19.35" customHeight="1">
      <c r="A200" s="127" t="n"/>
      <c r="B200" s="134" t="n"/>
      <c r="C200" s="135" t="inlineStr">
        <is>
          <t>Итого по всем разделам</t>
        </is>
      </c>
      <c r="L200" s="125" t="n">
        <v>348461.5</v>
      </c>
      <c r="M200" s="126" t="n"/>
      <c r="N200" s="125" t="n"/>
    </row>
    <row r="201" ht="19.35" customHeight="1">
      <c r="A201" s="127" t="n"/>
      <c r="B201" s="128" t="n"/>
      <c r="C201" s="129" t="inlineStr">
        <is>
          <t>ВСЕГО строительные работы</t>
        </is>
      </c>
      <c r="L201" s="130" t="n">
        <v>348461.5</v>
      </c>
      <c r="M201" s="131" t="n"/>
      <c r="N201" s="130" t="n">
        <v>20167518.31</v>
      </c>
    </row>
    <row r="202" ht="19.35" customHeight="1">
      <c r="A202" s="127" t="n"/>
      <c r="B202" s="132" t="n"/>
      <c r="C202" s="133" t="inlineStr">
        <is>
          <t>в том числе</t>
        </is>
      </c>
      <c r="L202" s="130" t="n"/>
      <c r="M202" s="131" t="n"/>
      <c r="N202" s="130" t="n"/>
    </row>
    <row r="203" ht="19.35" customHeight="1">
      <c r="A203" s="127" t="n"/>
      <c r="B203" s="132" t="n"/>
      <c r="C203" s="133" t="inlineStr">
        <is>
          <t>всего прямые затраты</t>
        </is>
      </c>
      <c r="L203" s="130" t="n">
        <v>194739.08</v>
      </c>
      <c r="M203" s="131" t="n"/>
      <c r="N203" s="130" t="n">
        <v>9213259.17</v>
      </c>
    </row>
    <row r="204" ht="19.35" customHeight="1">
      <c r="A204" s="127" t="n"/>
      <c r="B204" s="132" t="n"/>
      <c r="C204" s="133" t="inlineStr">
        <is>
          <t>в том числе</t>
        </is>
      </c>
      <c r="L204" s="130" t="n"/>
      <c r="M204" s="131" t="n"/>
      <c r="N204" s="130" t="n"/>
    </row>
    <row r="205" ht="19.35" customHeight="1">
      <c r="A205" s="127" t="n"/>
      <c r="B205" s="132" t="n"/>
      <c r="C205" s="133" t="inlineStr">
        <is>
          <t>- оплата труда (ОТ)</t>
        </is>
      </c>
      <c r="L205" s="130" t="n">
        <v>102036.88</v>
      </c>
      <c r="M205" s="131" t="n"/>
      <c r="N205" s="130" t="n">
        <v>7271148.08</v>
      </c>
    </row>
    <row r="206" ht="19.35" customHeight="1">
      <c r="A206" s="127" t="n"/>
      <c r="B206" s="132" t="n"/>
      <c r="C206" s="133" t="inlineStr">
        <is>
          <t>- эксплуатация машин и механизмов</t>
        </is>
      </c>
      <c r="L206" s="130" t="n">
        <v>92702.2</v>
      </c>
      <c r="M206" s="131" t="n"/>
      <c r="N206" s="130" t="n">
        <v>1942111.09</v>
      </c>
    </row>
    <row r="207" ht="19.35" customHeight="1">
      <c r="A207" s="127" t="n"/>
      <c r="B207" s="132" t="n"/>
      <c r="C207" s="133" t="inlineStr">
        <is>
          <t>в т.ч. эксплуатация машин и механизмов без учета доплат к оплате труда машинистов</t>
        </is>
      </c>
      <c r="L207" s="130" t="n">
        <v>92702.2</v>
      </c>
      <c r="M207" s="131" t="n"/>
      <c r="N207" s="130" t="n">
        <v>1942111.09</v>
      </c>
    </row>
    <row r="208" ht="19.35" customHeight="1">
      <c r="A208" s="127" t="n"/>
      <c r="B208" s="132" t="n"/>
      <c r="C208" s="133" t="inlineStr">
        <is>
          <t>- в т.ч. оплата труда машинистов (ОТм)</t>
        </is>
      </c>
      <c r="L208" s="130" t="n">
        <v>16211.13</v>
      </c>
      <c r="M208" s="131" t="n"/>
      <c r="N208" s="130" t="n">
        <v>1155205.11</v>
      </c>
    </row>
    <row r="209" ht="19.35" customHeight="1">
      <c r="A209" s="127" t="n"/>
      <c r="B209" s="132" t="n"/>
      <c r="C209" s="133" t="inlineStr">
        <is>
          <t>всего ФОТ (справочно)</t>
        </is>
      </c>
      <c r="L209" s="130" t="n">
        <v>118248.01</v>
      </c>
      <c r="M209" s="131" t="n"/>
      <c r="N209" s="130" t="n">
        <v>8426353.189999999</v>
      </c>
    </row>
    <row r="210" ht="19.35" customHeight="1">
      <c r="A210" s="127" t="n"/>
      <c r="B210" s="132" t="n"/>
      <c r="C210" s="133" t="inlineStr">
        <is>
          <t>всего накладные расходы</t>
        </is>
      </c>
      <c r="L210" s="130" t="n">
        <v>105240.74</v>
      </c>
      <c r="M210" s="131" t="n"/>
      <c r="N210" s="130" t="n">
        <v>7499454.32</v>
      </c>
    </row>
    <row r="211" ht="19.35" customHeight="1">
      <c r="A211" s="127" t="n"/>
      <c r="B211" s="132" t="n"/>
      <c r="C211" s="133" t="inlineStr">
        <is>
          <t>всего сметная прибыль</t>
        </is>
      </c>
      <c r="L211" s="130" t="n">
        <v>48481.68</v>
      </c>
      <c r="M211" s="131" t="n"/>
      <c r="N211" s="130" t="n">
        <v>3454804.82</v>
      </c>
    </row>
    <row r="212" ht="19.35" customHeight="1">
      <c r="A212" s="127" t="n"/>
      <c r="B212" s="134" t="n"/>
      <c r="C212" s="135" t="inlineStr">
        <is>
          <t>ВСЕГО по смете</t>
        </is>
      </c>
      <c r="L212" s="125" t="n">
        <v>348461.5</v>
      </c>
      <c r="M212" s="126" t="n"/>
      <c r="N212" s="125" t="n">
        <v>20167518.31</v>
      </c>
    </row>
    <row r="213" ht="19.35" customHeight="1">
      <c r="A213" s="127" t="n"/>
      <c r="B213" s="132" t="n"/>
      <c r="C213" s="133" t="inlineStr">
        <is>
          <t>Всего прямые затраты</t>
        </is>
      </c>
      <c r="L213" s="130" t="n">
        <v>194739.08</v>
      </c>
      <c r="M213" s="131" t="n"/>
      <c r="N213" s="130" t="n">
        <v>9213259.17</v>
      </c>
    </row>
    <row r="214" ht="19.35" customHeight="1">
      <c r="A214" s="127" t="n"/>
      <c r="B214" s="132" t="n"/>
      <c r="C214" s="133" t="inlineStr">
        <is>
          <t>в том числе</t>
        </is>
      </c>
      <c r="L214" s="130" t="n"/>
      <c r="M214" s="131" t="n"/>
      <c r="N214" s="130" t="n"/>
    </row>
    <row r="215" ht="19.35" customHeight="1">
      <c r="A215" s="127" t="n"/>
      <c r="B215" s="132" t="n"/>
      <c r="C215" s="133" t="inlineStr">
        <is>
          <t>- оплата труда рабочих (ОТ)</t>
        </is>
      </c>
      <c r="L215" s="130" t="n">
        <v>102036.88</v>
      </c>
      <c r="M215" s="131" t="n"/>
      <c r="N215" s="130" t="n">
        <v>7271148.08</v>
      </c>
    </row>
    <row r="216" ht="19.35" customHeight="1">
      <c r="A216" s="127" t="n"/>
      <c r="B216" s="132" t="n"/>
      <c r="C216" s="133" t="inlineStr">
        <is>
          <t>- эксплуатация машин и механизмов</t>
        </is>
      </c>
      <c r="L216" s="130" t="n">
        <v>92702.2</v>
      </c>
      <c r="M216" s="131" t="n"/>
      <c r="N216" s="130" t="n">
        <v>1942111.09</v>
      </c>
    </row>
    <row r="217" ht="19.35" customHeight="1">
      <c r="A217" s="127" t="n"/>
      <c r="B217" s="132" t="n"/>
      <c r="C217" s="133" t="inlineStr">
        <is>
          <t>в т.ч. эксплуатация машин и механизмов без учета доплат к оплате труда машинистов</t>
        </is>
      </c>
      <c r="L217" s="130" t="n">
        <v>92702.2</v>
      </c>
      <c r="M217" s="131" t="n"/>
      <c r="N217" s="130" t="n">
        <v>1942111.09</v>
      </c>
    </row>
    <row r="218" ht="19.35" customHeight="1">
      <c r="A218" s="127" t="n"/>
      <c r="B218" s="132" t="n"/>
      <c r="C218" s="133" t="inlineStr">
        <is>
          <t>- в т.ч. оплата труда машинистов (ОТм)</t>
        </is>
      </c>
      <c r="L218" s="130" t="n">
        <v>16211.13</v>
      </c>
      <c r="M218" s="131" t="n"/>
      <c r="N218" s="130" t="n">
        <v>1155205.11</v>
      </c>
    </row>
    <row r="219" ht="19.35" customHeight="1">
      <c r="A219" s="127" t="n"/>
      <c r="B219" s="132" t="n"/>
      <c r="C219" s="133" t="inlineStr">
        <is>
          <t>Всего ФОТ (справочно)</t>
        </is>
      </c>
      <c r="L219" s="130" t="n">
        <v>118248.01</v>
      </c>
      <c r="M219" s="131" t="n"/>
      <c r="N219" s="130" t="n">
        <v>8426353.189999999</v>
      </c>
    </row>
    <row r="220" ht="19.35" customHeight="1">
      <c r="A220" s="127" t="n"/>
      <c r="B220" s="132" t="n"/>
      <c r="C220" s="133" t="inlineStr">
        <is>
          <t>Всего накладные расходы</t>
        </is>
      </c>
      <c r="L220" s="130" t="n">
        <v>105240.74</v>
      </c>
      <c r="M220" s="131" t="n"/>
      <c r="N220" s="130" t="n">
        <v>7499454.32</v>
      </c>
    </row>
    <row r="221" ht="19.35" customHeight="1">
      <c r="A221" s="127" t="n"/>
      <c r="B221" s="132" t="n"/>
      <c r="C221" s="133" t="inlineStr">
        <is>
          <t>Всего сметная прибыль</t>
        </is>
      </c>
      <c r="L221" s="130" t="n">
        <v>48481.68</v>
      </c>
      <c r="M221" s="131" t="n"/>
      <c r="N221" s="130" t="n">
        <v>3454804.82</v>
      </c>
    </row>
    <row r="222" ht="19.35" customHeight="1">
      <c r="A222" s="127" t="n"/>
      <c r="B222" s="132" t="n"/>
      <c r="C222" s="133" t="inlineStr">
        <is>
          <t>Справочно</t>
        </is>
      </c>
      <c r="L222" s="130" t="n"/>
      <c r="M222" s="131" t="n"/>
      <c r="N222" s="130" t="n"/>
    </row>
    <row r="223" ht="19.35" customHeight="1">
      <c r="A223" s="127" t="n"/>
      <c r="B223" s="128" t="n"/>
      <c r="C223" s="133" t="inlineStr">
        <is>
          <t>затраты труда рабочих</t>
        </is>
      </c>
      <c r="I223" s="137" t="n">
        <v>12079.52712</v>
      </c>
      <c r="J223" s="138" t="n"/>
      <c r="K223" s="138" t="n"/>
      <c r="L223" s="131" t="n"/>
      <c r="M223" s="131" t="n"/>
      <c r="N223" s="131" t="n"/>
    </row>
    <row r="224" ht="19.35" customHeight="1">
      <c r="A224" s="127" t="n"/>
      <c r="B224" s="128" t="n"/>
      <c r="C224" s="133" t="inlineStr">
        <is>
          <t>затраты труда машинистов</t>
        </is>
      </c>
      <c r="I224" s="137" t="n">
        <v>1200.80544</v>
      </c>
      <c r="J224" s="138" t="n"/>
      <c r="K224" s="138" t="n"/>
      <c r="L224" s="131" t="n"/>
      <c r="M224" s="131" t="n"/>
      <c r="N224" s="131" t="n"/>
    </row>
    <row r="225" ht="19.35" customHeight="1">
      <c r="A225" s="127" t="n"/>
      <c r="B225" s="146" t="n"/>
      <c r="C225" s="146" t="n"/>
      <c r="D225" s="124" t="n"/>
      <c r="E225" s="12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</row>
    <row r="226" ht="19.35" customHeight="1">
      <c r="A226" s="147" t="inlineStr">
        <is>
          <t>Составил: ______________________________________/  Григорова И. А. /</t>
        </is>
      </c>
    </row>
    <row r="227" ht="19.35" customHeight="1">
      <c r="A227" s="147" t="n"/>
      <c r="B227" s="147" t="n"/>
      <c r="C227" s="148" t="inlineStr">
        <is>
          <t>должность, подпись (инициалы, фамилия)</t>
        </is>
      </c>
      <c r="G227" s="149" t="n"/>
      <c r="H227" s="149" t="n"/>
      <c r="I227" s="149" t="n"/>
      <c r="J227" s="147" t="n"/>
      <c r="K227" s="147" t="n"/>
      <c r="L227" s="147" t="n"/>
      <c r="M227" s="147" t="n"/>
      <c r="N227" s="147" t="n"/>
    </row>
    <row r="228" ht="19.35" customHeight="1">
      <c r="A228" s="147" t="inlineStr">
        <is>
          <t>Проверил: ______________________________________ /  Черкасов А. В. /</t>
        </is>
      </c>
    </row>
    <row r="229" ht="19.35" customHeight="1">
      <c r="A229" s="4" t="n"/>
      <c r="B229" s="4" t="n"/>
      <c r="C229" s="148" t="inlineStr">
        <is>
          <t>должность, подпись (инициалы, фамилия)</t>
        </is>
      </c>
      <c r="G229" s="149" t="n"/>
      <c r="H229" s="149" t="n"/>
      <c r="I229" s="149" t="n"/>
      <c r="J229" s="4" t="n"/>
      <c r="K229" s="4" t="n"/>
      <c r="L229" s="4" t="n"/>
      <c r="M229" s="4" t="n"/>
      <c r="N229" s="4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95:E95"/>
    <mergeCell ref="H15:N15"/>
    <mergeCell ref="C51:E51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85:E85"/>
    <mergeCell ref="C218:K218"/>
    <mergeCell ref="C112:E112"/>
    <mergeCell ref="H19:N19"/>
    <mergeCell ref="C94:E94"/>
    <mergeCell ref="C99:E99"/>
    <mergeCell ref="C168:E168"/>
    <mergeCell ref="C143:E143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xl/worksheets/sheet32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02-32-30</t>
        </is>
      </c>
    </row>
    <row r="25" ht="19.35" customHeight="1">
      <c r="A25" s="55" t="inlineStr">
        <is>
          <t>32 ВЛ 500 кВ Зейская ГЭС - Амурская №1. Семеновское уч. л-во Свободненского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927.6</v>
      </c>
      <c r="M31" s="64" t="n">
        <v>13.02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2133.49</v>
      </c>
      <c r="E32" s="71" t="inlineStr">
        <is>
          <t>(</t>
        </is>
      </c>
      <c r="F32" s="70" t="n">
        <v>29.94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1553.18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2133.49</v>
      </c>
      <c r="E34" s="71" t="inlineStr">
        <is>
          <t>(</t>
        </is>
      </c>
      <c r="F34" s="77" t="n">
        <v>29.94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1094-1175,19-11,5-1 (500кВ)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39.14</v>
      </c>
      <c r="H44" s="94" t="n">
        <v>1</v>
      </c>
      <c r="I44" s="116" t="n">
        <v>39.14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3" t="n">
        <v>4219.23</v>
      </c>
      <c r="M46" s="101" t="n">
        <v>71.26000000000001</v>
      </c>
      <c r="N46" s="103" t="n">
        <v>300662.33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503.49696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4219.23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3" t="n">
        <v>4219.23</v>
      </c>
      <c r="M49" s="100" t="n"/>
      <c r="N49" s="103" t="n">
        <v>300662.33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3755.11</v>
      </c>
      <c r="M50" s="100" t="n"/>
      <c r="N50" s="113" t="n">
        <v>267589.47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3" t="n">
        <v>1729.88</v>
      </c>
      <c r="M51" s="100" t="n"/>
      <c r="N51" s="103" t="n">
        <v>123271.56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9704.219999999999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17.24</v>
      </c>
      <c r="H53" s="94" t="n">
        <v>1</v>
      </c>
      <c r="I53" s="116" t="n">
        <v>17.24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5353.56</v>
      </c>
      <c r="M55" s="101" t="n">
        <v>71.26000000000001</v>
      </c>
      <c r="N55" s="103" t="n">
        <v>381494.69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638.8454400000001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5353.56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3" t="n">
        <v>5353.56</v>
      </c>
      <c r="M58" s="100" t="n"/>
      <c r="N58" s="103" t="n">
        <v>381494.69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4764.67</v>
      </c>
      <c r="M59" s="100" t="n"/>
      <c r="N59" s="113" t="n">
        <v>339530.27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3" t="n">
        <v>2194.96</v>
      </c>
      <c r="M60" s="100" t="n"/>
      <c r="N60" s="103" t="n">
        <v>156412.82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12313.19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6.02</v>
      </c>
      <c r="H62" s="94" t="n">
        <v>1</v>
      </c>
      <c r="I62" s="116" t="n">
        <v>6.02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3" t="n">
        <v>2348.84</v>
      </c>
      <c r="M64" s="101" t="n">
        <v>71.26000000000001</v>
      </c>
      <c r="N64" s="103" t="n">
        <v>167378.34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280.2912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3" t="n">
        <v>2348.84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3" t="n">
        <v>2348.84</v>
      </c>
      <c r="M67" s="100" t="n"/>
      <c r="N67" s="103" t="n">
        <v>167378.34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3" t="n">
        <v>2090.47</v>
      </c>
      <c r="M68" s="100" t="n"/>
      <c r="N68" s="113" t="n">
        <v>148966.72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963.02</v>
      </c>
      <c r="M69" s="100" t="n"/>
      <c r="N69" s="103" t="n">
        <v>68625.12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5" t="n">
        <v>5402.33</v>
      </c>
      <c r="M70" s="114" t="n"/>
      <c r="N70" s="93" t="n"/>
    </row>
    <row r="71" ht="42" customHeight="1">
      <c r="A71" s="87" t="inlineStr">
        <is>
          <t>4</t>
        </is>
      </c>
      <c r="B71" s="90" t="inlineStr">
        <is>
          <t>ФЕР01-02-101-07</t>
        </is>
      </c>
      <c r="C71" s="91" t="inlineStr">
        <is>
          <t>Разделка древесины мягких пород, полученной от валки леса, диаметр стволов: более 32 см</t>
        </is>
      </c>
      <c r="D71" s="271" t="n"/>
      <c r="E71" s="272" t="n"/>
      <c r="F71" s="92" t="inlineStr">
        <is>
          <t>100 деревьев</t>
        </is>
      </c>
      <c r="G71" s="93" t="n">
        <v>0.13</v>
      </c>
      <c r="H71" s="94" t="n">
        <v>1</v>
      </c>
      <c r="I71" s="116" t="n">
        <v>0.13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85.7</v>
      </c>
      <c r="M73" s="101" t="n">
        <v>71.26000000000001</v>
      </c>
      <c r="N73" s="103" t="n">
        <v>6106.98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80.5</v>
      </c>
      <c r="H74" s="150" t="n">
        <v>0.96</v>
      </c>
      <c r="I74" s="277" t="n">
        <v>10.0464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85.7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85.7</v>
      </c>
      <c r="M76" s="100" t="n"/>
      <c r="N76" s="103" t="n">
        <v>6106.98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76.27</v>
      </c>
      <c r="M77" s="100" t="n"/>
      <c r="N77" s="113" t="n">
        <v>5435.21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35.14</v>
      </c>
      <c r="M78" s="100" t="n"/>
      <c r="N78" s="103" t="n">
        <v>2503.86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197.11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ФЕР01-02-101-09</t>
        </is>
      </c>
      <c r="C80" s="91" t="inlineStr">
        <is>
          <t>Разделка древесины твердых пород и лиственницы, полученной от валки леса, диаметр стволов: до 16 см</t>
        </is>
      </c>
      <c r="D80" s="271" t="n"/>
      <c r="E80" s="272" t="n"/>
      <c r="F80" s="92" t="inlineStr">
        <is>
          <t>100 деревьев</t>
        </is>
      </c>
      <c r="G80" s="93" t="n">
        <v>3.02</v>
      </c>
      <c r="H80" s="94" t="n">
        <v>1</v>
      </c>
      <c r="I80" s="116" t="n">
        <v>3.02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131.57</v>
      </c>
      <c r="K82" s="150" t="n">
        <v>0.96</v>
      </c>
      <c r="L82" s="101" t="n">
        <v>381.45</v>
      </c>
      <c r="M82" s="101" t="n">
        <v>71.26000000000001</v>
      </c>
      <c r="N82" s="103" t="n">
        <v>27182.13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15.7</v>
      </c>
      <c r="H83" s="150" t="n">
        <v>0.96</v>
      </c>
      <c r="I83" s="275" t="n">
        <v>45.51744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131.57</v>
      </c>
      <c r="K84" s="100" t="n"/>
      <c r="L84" s="101" t="n">
        <v>381.45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381.45</v>
      </c>
      <c r="M85" s="100" t="n"/>
      <c r="N85" s="103" t="n">
        <v>27182.13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339.49</v>
      </c>
      <c r="M86" s="100" t="n"/>
      <c r="N86" s="113" t="n">
        <v>24192.1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156.39</v>
      </c>
      <c r="M87" s="100" t="n"/>
      <c r="N87" s="103" t="n">
        <v>11144.67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877.33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ФЕР01-02-101-12</t>
        </is>
      </c>
      <c r="C89" s="91" t="inlineStr">
        <is>
          <t>Разделка древесины твердых пород и лиственницы, полученной от валки леса, диаметр стволов: до 28 см</t>
        </is>
      </c>
      <c r="D89" s="271" t="n"/>
      <c r="E89" s="272" t="n"/>
      <c r="F89" s="92" t="inlineStr">
        <is>
          <t>100 деревьев</t>
        </is>
      </c>
      <c r="G89" s="93" t="n">
        <v>1.08</v>
      </c>
      <c r="H89" s="94" t="n">
        <v>1</v>
      </c>
      <c r="I89" s="116" t="n">
        <v>1.08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384.64</v>
      </c>
      <c r="K91" s="150" t="n">
        <v>0.96</v>
      </c>
      <c r="L91" s="101" t="n">
        <v>398.79</v>
      </c>
      <c r="M91" s="101" t="n">
        <v>71.26000000000001</v>
      </c>
      <c r="N91" s="103" t="n">
        <v>28417.78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276" t="n">
        <v>45.9</v>
      </c>
      <c r="H92" s="150" t="n">
        <v>0.96</v>
      </c>
      <c r="I92" s="275" t="n">
        <v>47.58912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384.64</v>
      </c>
      <c r="K93" s="100" t="n"/>
      <c r="L93" s="101" t="n">
        <v>398.79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398.79</v>
      </c>
      <c r="M94" s="100" t="n"/>
      <c r="N94" s="103" t="n">
        <v>28417.78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354.92</v>
      </c>
      <c r="M95" s="100" t="n"/>
      <c r="N95" s="113" t="n">
        <v>25291.82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163.5</v>
      </c>
      <c r="M96" s="100" t="n"/>
      <c r="N96" s="103" t="n">
        <v>11651.29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917.21</v>
      </c>
      <c r="M97" s="114" t="n"/>
      <c r="N97" s="93" t="n"/>
    </row>
    <row r="98" ht="55.35" customHeight="1">
      <c r="A98" s="87" t="inlineStr">
        <is>
          <t>7</t>
        </is>
      </c>
      <c r="B98" s="90" t="inlineStr">
        <is>
          <t>ФЕР01-02-101-13</t>
        </is>
      </c>
      <c r="C98" s="91" t="inlineStr">
        <is>
          <t>Разделка древесины твердых пород и лиственницы, полученной от валки леса, диаметр стволов: до 32 см</t>
        </is>
      </c>
      <c r="D98" s="271" t="n"/>
      <c r="E98" s="272" t="n"/>
      <c r="F98" s="92" t="inlineStr">
        <is>
          <t>100 деревьев</t>
        </is>
      </c>
      <c r="G98" s="93" t="n">
        <v>0.4</v>
      </c>
      <c r="H98" s="94" t="n">
        <v>1</v>
      </c>
      <c r="I98" s="278" t="n">
        <v>0.4</v>
      </c>
      <c r="J98" s="93" t="n"/>
      <c r="K98" s="93" t="n"/>
      <c r="L98" s="93" t="n"/>
      <c r="M98" s="93" t="n"/>
      <c r="N98" s="93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271" t="n"/>
      <c r="E99" s="271" t="n"/>
      <c r="F99" s="271" t="n"/>
      <c r="G99" s="271" t="n"/>
      <c r="H99" s="271" t="n"/>
      <c r="I99" s="271" t="n"/>
      <c r="J99" s="271" t="n"/>
      <c r="K99" s="271" t="n"/>
      <c r="L99" s="271" t="n"/>
      <c r="M99" s="271" t="n"/>
      <c r="N99" s="272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494.42</v>
      </c>
      <c r="K100" s="150" t="n">
        <v>0.96</v>
      </c>
      <c r="L100" s="101" t="n">
        <v>189.86</v>
      </c>
      <c r="M100" s="101" t="n">
        <v>71.26000000000001</v>
      </c>
      <c r="N100" s="103" t="n">
        <v>13529.42</v>
      </c>
    </row>
    <row r="101" ht="19.35" customHeight="1">
      <c r="A101" s="96" t="n"/>
      <c r="B101" s="104" t="n"/>
      <c r="C101" s="98" t="inlineStr">
        <is>
          <t>ЗТ</t>
        </is>
      </c>
      <c r="D101" s="271" t="n"/>
      <c r="E101" s="272" t="n"/>
      <c r="F101" s="105" t="inlineStr">
        <is>
          <t>чел.-ч</t>
        </is>
      </c>
      <c r="G101" s="122" t="n">
        <v>59</v>
      </c>
      <c r="H101" s="150" t="n">
        <v>0.96</v>
      </c>
      <c r="I101" s="279" t="n">
        <v>22.656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271" t="n"/>
      <c r="E102" s="272" t="n"/>
      <c r="F102" s="99" t="n"/>
      <c r="G102" s="107" t="n"/>
      <c r="H102" s="107" t="n"/>
      <c r="I102" s="100" t="n"/>
      <c r="J102" s="101" t="n">
        <v>494.42</v>
      </c>
      <c r="K102" s="100" t="n"/>
      <c r="L102" s="101" t="n">
        <v>189.86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271" t="n"/>
      <c r="E103" s="272" t="n"/>
      <c r="F103" s="99" t="n"/>
      <c r="G103" s="107" t="n"/>
      <c r="H103" s="107" t="n"/>
      <c r="I103" s="100" t="n"/>
      <c r="J103" s="100" t="n"/>
      <c r="K103" s="100" t="n"/>
      <c r="L103" s="101" t="n">
        <v>189.86</v>
      </c>
      <c r="M103" s="100" t="n"/>
      <c r="N103" s="103" t="n">
        <v>13529.42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271" t="n"/>
      <c r="E104" s="272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168.98</v>
      </c>
      <c r="M104" s="100" t="n"/>
      <c r="N104" s="113" t="n">
        <v>12041.18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271" t="n"/>
      <c r="E105" s="272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77.84</v>
      </c>
      <c r="M105" s="100" t="n"/>
      <c r="N105" s="103" t="n">
        <v>5547.06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271" t="n"/>
      <c r="E106" s="272" t="n"/>
      <c r="F106" s="100" t="n"/>
      <c r="G106" s="107" t="n"/>
      <c r="H106" s="107" t="n"/>
      <c r="I106" s="114" t="n"/>
      <c r="J106" s="114" t="n"/>
      <c r="K106" s="114" t="n"/>
      <c r="L106" s="116" t="n">
        <v>436.68</v>
      </c>
      <c r="M106" s="114" t="n"/>
      <c r="N106" s="93" t="n"/>
    </row>
    <row r="107" ht="55.35" customHeight="1">
      <c r="A107" s="87" t="inlineStr">
        <is>
          <t>8</t>
        </is>
      </c>
      <c r="B107" s="90" t="inlineStr">
        <is>
          <t>ФЕР01-02-101-14</t>
        </is>
      </c>
      <c r="C107" s="91" t="inlineStr">
        <is>
          <t>Разделка древесины твердых пород и лиственницы, полученной от валки леса, диаметр стволов: более 32 см</t>
        </is>
      </c>
      <c r="D107" s="271" t="n"/>
      <c r="E107" s="272" t="n"/>
      <c r="F107" s="92" t="inlineStr">
        <is>
          <t>100 деревьев</t>
        </is>
      </c>
      <c r="G107" s="93" t="n">
        <v>0.05</v>
      </c>
      <c r="H107" s="94" t="n">
        <v>1</v>
      </c>
      <c r="I107" s="116" t="n">
        <v>0.05</v>
      </c>
      <c r="J107" s="93" t="n"/>
      <c r="K107" s="93" t="n"/>
      <c r="L107" s="93" t="n"/>
      <c r="M107" s="93" t="n"/>
      <c r="N107" s="93" t="n"/>
    </row>
    <row r="108" ht="24.6" customHeight="1">
      <c r="A108" s="96" t="n"/>
      <c r="B108" s="97" t="inlineStr">
        <is>
          <t>Прил.1.12 п.3.213</t>
        </is>
      </c>
      <c r="C108" s="98" t="inlineStr">
        <is>
          <t>Разделка древесины без заготовки дров ОЗП=0,8; ЭМ=0,7; ЗПМ=0,7; ТЗ=0,8; ТЗМ=0,7</t>
        </is>
      </c>
      <c r="D108" s="271" t="n"/>
      <c r="E108" s="271" t="n"/>
      <c r="F108" s="271" t="n"/>
      <c r="G108" s="271" t="n"/>
      <c r="H108" s="271" t="n"/>
      <c r="I108" s="271" t="n"/>
      <c r="J108" s="271" t="n"/>
      <c r="K108" s="271" t="n"/>
      <c r="L108" s="271" t="n"/>
      <c r="M108" s="271" t="n"/>
      <c r="N108" s="272" t="n"/>
    </row>
    <row r="109" ht="19.35" customHeight="1">
      <c r="A109" s="96" t="n"/>
      <c r="B109" s="97" t="inlineStr">
        <is>
          <t>1</t>
        </is>
      </c>
      <c r="C109" s="98" t="inlineStr">
        <is>
          <t>ОТ</t>
        </is>
      </c>
      <c r="D109" s="271" t="n"/>
      <c r="E109" s="272" t="n"/>
      <c r="F109" s="99" t="n"/>
      <c r="G109" s="99" t="n"/>
      <c r="H109" s="99" t="n"/>
      <c r="I109" s="100" t="n"/>
      <c r="J109" s="101" t="n">
        <v>827.9400000000001</v>
      </c>
      <c r="K109" s="150" t="n">
        <v>0.96</v>
      </c>
      <c r="L109" s="101" t="n">
        <v>39.74</v>
      </c>
      <c r="M109" s="101" t="n">
        <v>71.26000000000001</v>
      </c>
      <c r="N109" s="103" t="n">
        <v>2831.87</v>
      </c>
    </row>
    <row r="110" ht="19.35" customHeight="1">
      <c r="A110" s="96" t="n"/>
      <c r="B110" s="104" t="n"/>
      <c r="C110" s="98" t="inlineStr">
        <is>
          <t>ЗТ</t>
        </is>
      </c>
      <c r="D110" s="271" t="n"/>
      <c r="E110" s="272" t="n"/>
      <c r="F110" s="105" t="inlineStr">
        <is>
          <t>чел.-ч</t>
        </is>
      </c>
      <c r="G110" s="276" t="n">
        <v>98.8</v>
      </c>
      <c r="H110" s="150" t="n">
        <v>0.96</v>
      </c>
      <c r="I110" s="277" t="n">
        <v>4.7424</v>
      </c>
      <c r="J110" s="100" t="n"/>
      <c r="K110" s="100" t="n"/>
      <c r="L110" s="100" t="n"/>
      <c r="M110" s="100" t="n"/>
      <c r="N110" s="100" t="n"/>
    </row>
    <row r="111" ht="19.35" customHeight="1">
      <c r="A111" s="96" t="n"/>
      <c r="B111" s="104" t="n"/>
      <c r="C111" s="98" t="inlineStr">
        <is>
          <t>Итого по расценке</t>
        </is>
      </c>
      <c r="D111" s="271" t="n"/>
      <c r="E111" s="272" t="n"/>
      <c r="F111" s="99" t="n"/>
      <c r="G111" s="107" t="n"/>
      <c r="H111" s="107" t="n"/>
      <c r="I111" s="100" t="n"/>
      <c r="J111" s="101" t="n">
        <v>827.9400000000001</v>
      </c>
      <c r="K111" s="100" t="n"/>
      <c r="L111" s="101" t="n">
        <v>39.74</v>
      </c>
      <c r="M111" s="100" t="n"/>
      <c r="N111" s="108" t="n"/>
    </row>
    <row r="112" ht="19.35" customHeight="1">
      <c r="A112" s="96" t="n"/>
      <c r="B112" s="109" t="n"/>
      <c r="C112" s="98" t="inlineStr">
        <is>
          <t>ФОТ</t>
        </is>
      </c>
      <c r="D112" s="271" t="n"/>
      <c r="E112" s="272" t="n"/>
      <c r="F112" s="99" t="n"/>
      <c r="G112" s="107" t="n"/>
      <c r="H112" s="107" t="n"/>
      <c r="I112" s="100" t="n"/>
      <c r="J112" s="100" t="n"/>
      <c r="K112" s="100" t="n"/>
      <c r="L112" s="101" t="n">
        <v>39.74</v>
      </c>
      <c r="M112" s="100" t="n"/>
      <c r="N112" s="103" t="n">
        <v>2831.87</v>
      </c>
    </row>
    <row r="113" ht="42" customHeight="1">
      <c r="A113" s="96" t="n"/>
      <c r="B113" s="110" t="inlineStr">
        <is>
          <t>Пр/812-001.4-1</t>
        </is>
      </c>
      <c r="C113" s="98" t="inlineStr">
        <is>
          <t>НР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5" t="inlineStr">
        <is>
          <t>%</t>
        </is>
      </c>
      <c r="G113" s="111" t="n">
        <v>89</v>
      </c>
      <c r="H113" s="112" t="n"/>
      <c r="I113" s="111" t="n">
        <v>89</v>
      </c>
      <c r="J113" s="100" t="n"/>
      <c r="K113" s="100" t="n"/>
      <c r="L113" s="101" t="n">
        <v>35.37</v>
      </c>
      <c r="M113" s="100" t="n"/>
      <c r="N113" s="113" t="n">
        <v>2520.36</v>
      </c>
    </row>
    <row r="114" ht="42" customHeight="1">
      <c r="A114" s="96" t="n"/>
      <c r="B114" s="110" t="inlineStr">
        <is>
          <t>Пр/774-001.4</t>
        </is>
      </c>
      <c r="C114" s="98" t="inlineStr">
        <is>
          <t>СП Земляные работы по другим видам работ (подготовительным, сопутствующим, укрепительным)</t>
        </is>
      </c>
      <c r="D114" s="271" t="n"/>
      <c r="E114" s="272" t="n"/>
      <c r="F114" s="105" t="inlineStr">
        <is>
          <t>%</t>
        </is>
      </c>
      <c r="G114" s="111" t="n">
        <v>41</v>
      </c>
      <c r="H114" s="112" t="n"/>
      <c r="I114" s="111" t="n">
        <v>41</v>
      </c>
      <c r="J114" s="100" t="n"/>
      <c r="K114" s="100" t="n"/>
      <c r="L114" s="101" t="n">
        <v>16.29</v>
      </c>
      <c r="M114" s="100" t="n"/>
      <c r="N114" s="103" t="n">
        <v>1161.07</v>
      </c>
    </row>
    <row r="115" ht="19.35" customHeight="1">
      <c r="A115" s="96" t="n"/>
      <c r="B115" s="109" t="n"/>
      <c r="C115" s="87" t="inlineStr">
        <is>
          <t>Всего по позиции</t>
        </is>
      </c>
      <c r="D115" s="271" t="n"/>
      <c r="E115" s="272" t="n"/>
      <c r="F115" s="100" t="n"/>
      <c r="G115" s="107" t="n"/>
      <c r="H115" s="107" t="n"/>
      <c r="I115" s="114" t="n"/>
      <c r="J115" s="114" t="n"/>
      <c r="K115" s="114" t="n"/>
      <c r="L115" s="116" t="n">
        <v>91.40000000000001</v>
      </c>
      <c r="M115" s="114" t="n"/>
      <c r="N115" s="93" t="n"/>
    </row>
    <row r="116" ht="19.35" customHeight="1">
      <c r="A116" s="123" t="n"/>
      <c r="B116" s="123" t="n"/>
      <c r="C116" s="124" t="inlineStr">
        <is>
          <t>Итого по разделу 1. Вырубка просеки</t>
        </is>
      </c>
      <c r="L116" s="125" t="n">
        <v>29939.47</v>
      </c>
      <c r="M116" s="123" t="n"/>
      <c r="N116" s="126" t="n"/>
    </row>
    <row r="117" ht="19.35" customHeight="1">
      <c r="A117" s="127" t="n"/>
      <c r="B117" s="128" t="n"/>
      <c r="C117" s="129" t="inlineStr">
        <is>
          <t>Итого прямые затраты по разделу</t>
        </is>
      </c>
      <c r="L117" s="130" t="n">
        <v>13017.17</v>
      </c>
      <c r="M117" s="131" t="n"/>
      <c r="N117" s="130" t="n">
        <v>927603.54</v>
      </c>
    </row>
    <row r="118" ht="19.35" customHeight="1">
      <c r="A118" s="127" t="n"/>
      <c r="B118" s="128" t="n"/>
      <c r="C118" s="129" t="inlineStr">
        <is>
          <t>в том числе</t>
        </is>
      </c>
      <c r="L118" s="130" t="n"/>
      <c r="M118" s="131" t="n"/>
      <c r="N118" s="130" t="n"/>
    </row>
    <row r="119" ht="19.35" customHeight="1">
      <c r="A119" s="127" t="n"/>
      <c r="B119" s="128" t="n"/>
      <c r="C119" s="129" t="inlineStr">
        <is>
          <t>- оплата труда (ОТ)</t>
        </is>
      </c>
      <c r="L119" s="130" t="n">
        <v>13017.17</v>
      </c>
      <c r="M119" s="131" t="n"/>
      <c r="N119" s="130" t="n">
        <v>927603.54</v>
      </c>
    </row>
    <row r="120" ht="19.35" customHeight="1">
      <c r="A120" s="127" t="n"/>
      <c r="B120" s="128" t="n"/>
      <c r="C120" s="129" t="inlineStr">
        <is>
          <t>- эксплуатация машин и механизмов</t>
        </is>
      </c>
      <c r="L120" s="130" t="n">
        <v>0</v>
      </c>
      <c r="M120" s="131" t="n"/>
      <c r="N120" s="130" t="n">
        <v>0</v>
      </c>
    </row>
    <row r="121" ht="19.35" customHeight="1">
      <c r="A121" s="127" t="n"/>
      <c r="B121" s="132" t="n"/>
      <c r="C121" s="133" t="inlineStr">
        <is>
          <t>в том числе</t>
        </is>
      </c>
      <c r="L121" s="130" t="n"/>
      <c r="M121" s="131" t="n"/>
      <c r="N121" s="130" t="n"/>
    </row>
    <row r="122" ht="19.35" customHeight="1">
      <c r="A122" s="127" t="n"/>
      <c r="B122" s="132" t="n"/>
      <c r="C122" s="133" t="inlineStr">
        <is>
          <t>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в том числе</t>
        </is>
      </c>
      <c r="L123" s="130" t="n"/>
      <c r="M123" s="131" t="n"/>
      <c r="N123" s="130" t="n"/>
    </row>
    <row r="124" ht="19.35" customHeight="1">
      <c r="A124" s="127" t="n"/>
      <c r="B124" s="132" t="n"/>
      <c r="C124" s="133" t="inlineStr">
        <is>
          <t>оплата труда машинистов (ОТм)</t>
        </is>
      </c>
      <c r="L124" s="130" t="n">
        <v>0</v>
      </c>
      <c r="M124" s="131" t="n"/>
      <c r="N124" s="130" t="n">
        <v>0</v>
      </c>
    </row>
    <row r="125" ht="19.35" customHeight="1">
      <c r="A125" s="127" t="n"/>
      <c r="B125" s="128" t="n"/>
      <c r="C125" s="129" t="inlineStr">
        <is>
          <t>Итого ФОТ (справочно)</t>
        </is>
      </c>
      <c r="L125" s="130" t="n">
        <v>13017.17</v>
      </c>
      <c r="M125" s="131" t="n"/>
      <c r="N125" s="130" t="n">
        <v>927603.54</v>
      </c>
    </row>
    <row r="126" ht="19.35" customHeight="1">
      <c r="A126" s="127" t="n"/>
      <c r="B126" s="128" t="n"/>
      <c r="C126" s="129" t="inlineStr">
        <is>
          <t>Итого накладные расходы</t>
        </is>
      </c>
      <c r="L126" s="130" t="n">
        <v>11585.28</v>
      </c>
      <c r="M126" s="131" t="n"/>
      <c r="N126" s="130" t="n">
        <v>825567.13</v>
      </c>
    </row>
    <row r="127" ht="19.35" customHeight="1">
      <c r="A127" s="127" t="n"/>
      <c r="B127" s="128" t="n"/>
      <c r="C127" s="129" t="inlineStr">
        <is>
          <t>Итого сметная прибыль</t>
        </is>
      </c>
      <c r="L127" s="130" t="n">
        <v>5337.02</v>
      </c>
      <c r="M127" s="131" t="n"/>
      <c r="N127" s="130" t="n">
        <v>380317.45</v>
      </c>
    </row>
    <row r="128" ht="19.35" customHeight="1">
      <c r="A128" s="127" t="n"/>
      <c r="B128" s="134" t="n"/>
      <c r="C128" s="135" t="inlineStr">
        <is>
          <t>Итого по разделу</t>
        </is>
      </c>
      <c r="L128" s="125" t="n">
        <v>29939.47</v>
      </c>
      <c r="M128" s="136" t="n"/>
      <c r="N128" s="125" t="n">
        <v>2133488.12</v>
      </c>
    </row>
    <row r="129" ht="19.35" customHeight="1">
      <c r="A129" s="127" t="n"/>
      <c r="B129" s="132" t="n"/>
      <c r="C129" s="133" t="inlineStr">
        <is>
          <t>Справочно</t>
        </is>
      </c>
      <c r="L129" s="130" t="n"/>
      <c r="M129" s="131" t="n"/>
      <c r="N129" s="130" t="n"/>
    </row>
    <row r="130" ht="19.35" customHeight="1">
      <c r="A130" s="127" t="n"/>
      <c r="B130" s="128" t="n"/>
      <c r="C130" s="133" t="inlineStr">
        <is>
          <t>затраты труда рабочих</t>
        </is>
      </c>
      <c r="I130" s="137" t="n">
        <v>1553.18496</v>
      </c>
      <c r="J130" s="138" t="n"/>
      <c r="K130" s="138" t="n"/>
      <c r="L130" s="131" t="n"/>
      <c r="M130" s="131" t="n"/>
      <c r="N130" s="131" t="n"/>
    </row>
    <row r="131" ht="19.35" customHeight="1">
      <c r="A131" s="127" t="n"/>
      <c r="B131" s="128" t="n"/>
      <c r="C131" s="133" t="inlineStr">
        <is>
          <t>затраты труда машинистов</t>
        </is>
      </c>
      <c r="I131" s="137" t="n">
        <v>0</v>
      </c>
      <c r="J131" s="138" t="n"/>
      <c r="K131" s="138" t="n"/>
      <c r="L131" s="131" t="n"/>
      <c r="M131" s="131" t="n"/>
      <c r="N131" s="131" t="n"/>
    </row>
    <row r="132" ht="19.35" customHeight="1">
      <c r="A132" s="139" t="n"/>
      <c r="B132" s="140" t="n"/>
      <c r="C132" s="141" t="inlineStr">
        <is>
          <t>ВСЕГО по смете</t>
        </is>
      </c>
      <c r="D132" s="142" t="n"/>
      <c r="E132" s="142" t="n"/>
      <c r="F132" s="143" t="n"/>
      <c r="G132" s="143" t="n"/>
      <c r="H132" s="143" t="n"/>
      <c r="I132" s="143" t="n"/>
      <c r="J132" s="143" t="n"/>
      <c r="K132" s="143" t="n"/>
      <c r="L132" s="144" t="n"/>
      <c r="M132" s="143" t="n"/>
      <c r="N132" s="145" t="n"/>
    </row>
    <row r="133" ht="19.35" customHeight="1">
      <c r="A133" s="127" t="n"/>
      <c r="B133" s="134" t="n"/>
      <c r="C133" s="135" t="inlineStr">
        <is>
          <t>Итого по всем разделам</t>
        </is>
      </c>
      <c r="L133" s="125" t="n">
        <v>29939.47</v>
      </c>
      <c r="M133" s="126" t="n"/>
      <c r="N133" s="125" t="n"/>
    </row>
    <row r="134" ht="19.35" customHeight="1">
      <c r="A134" s="127" t="n"/>
      <c r="B134" s="128" t="n"/>
      <c r="C134" s="129" t="inlineStr">
        <is>
          <t>ВСЕГО строительные работы</t>
        </is>
      </c>
      <c r="L134" s="130" t="n">
        <v>29939.47</v>
      </c>
      <c r="M134" s="131" t="n"/>
      <c r="N134" s="130" t="n">
        <v>2133488.12</v>
      </c>
    </row>
    <row r="135" ht="19.35" customHeight="1">
      <c r="A135" s="127" t="n"/>
      <c r="B135" s="132" t="n"/>
      <c r="C135" s="133" t="inlineStr">
        <is>
          <t>в том числе</t>
        </is>
      </c>
      <c r="L135" s="130" t="n"/>
      <c r="M135" s="131" t="n"/>
      <c r="N135" s="130" t="n"/>
    </row>
    <row r="136" ht="19.35" customHeight="1">
      <c r="A136" s="127" t="n"/>
      <c r="B136" s="132" t="n"/>
      <c r="C136" s="133" t="inlineStr">
        <is>
          <t>всего прямые затраты</t>
        </is>
      </c>
      <c r="L136" s="130" t="n">
        <v>13017.17</v>
      </c>
      <c r="M136" s="131" t="n"/>
      <c r="N136" s="130" t="n">
        <v>927603.54</v>
      </c>
    </row>
    <row r="137" ht="19.35" customHeight="1">
      <c r="A137" s="127" t="n"/>
      <c r="B137" s="132" t="n"/>
      <c r="C137" s="133" t="inlineStr">
        <is>
          <t>в том числе</t>
        </is>
      </c>
      <c r="L137" s="130" t="n"/>
      <c r="M137" s="131" t="n"/>
      <c r="N137" s="130" t="n"/>
    </row>
    <row r="138" ht="19.35" customHeight="1">
      <c r="A138" s="127" t="n"/>
      <c r="B138" s="132" t="n"/>
      <c r="C138" s="133" t="inlineStr">
        <is>
          <t>- оплата труда (ОТ)</t>
        </is>
      </c>
      <c r="L138" s="130" t="n">
        <v>13017.17</v>
      </c>
      <c r="M138" s="131" t="n"/>
      <c r="N138" s="130" t="n">
        <v>927603.54</v>
      </c>
    </row>
    <row r="139" ht="19.35" customHeight="1">
      <c r="A139" s="127" t="n"/>
      <c r="B139" s="132" t="n"/>
      <c r="C139" s="133" t="inlineStr">
        <is>
          <t>- эксплуатация машин и механизмов</t>
        </is>
      </c>
      <c r="L139" s="130" t="n">
        <v>0</v>
      </c>
      <c r="M139" s="131" t="n"/>
      <c r="N139" s="130" t="n">
        <v>0</v>
      </c>
    </row>
    <row r="140" ht="19.35" customHeight="1">
      <c r="A140" s="127" t="n"/>
      <c r="B140" s="132" t="n"/>
      <c r="C140" s="133" t="inlineStr">
        <is>
          <t>в т.ч. эксплуатация машин и механизмов без учета доплат к оплате труда машинистов</t>
        </is>
      </c>
      <c r="L140" s="130" t="n">
        <v>0</v>
      </c>
      <c r="M140" s="131" t="n"/>
      <c r="N140" s="130" t="n">
        <v>0</v>
      </c>
    </row>
    <row r="141" ht="19.35" customHeight="1">
      <c r="A141" s="127" t="n"/>
      <c r="B141" s="132" t="n"/>
      <c r="C141" s="133" t="inlineStr">
        <is>
          <t>- в т.ч. оплата труда машинистов (ОТм)</t>
        </is>
      </c>
      <c r="L141" s="130" t="n">
        <v>0</v>
      </c>
      <c r="M141" s="131" t="n"/>
      <c r="N141" s="130" t="n">
        <v>0</v>
      </c>
    </row>
    <row r="142" ht="19.35" customHeight="1">
      <c r="A142" s="127" t="n"/>
      <c r="B142" s="132" t="n"/>
      <c r="C142" s="133" t="inlineStr">
        <is>
          <t>всего ФОТ (справочно)</t>
        </is>
      </c>
      <c r="L142" s="130" t="n">
        <v>13017.17</v>
      </c>
      <c r="M142" s="131" t="n"/>
      <c r="N142" s="130" t="n">
        <v>927603.54</v>
      </c>
    </row>
    <row r="143" ht="19.35" customHeight="1">
      <c r="A143" s="127" t="n"/>
      <c r="B143" s="132" t="n"/>
      <c r="C143" s="133" t="inlineStr">
        <is>
          <t>всего накладные расходы</t>
        </is>
      </c>
      <c r="L143" s="130" t="n">
        <v>11585.28</v>
      </c>
      <c r="M143" s="131" t="n"/>
      <c r="N143" s="130" t="n">
        <v>825567.13</v>
      </c>
    </row>
    <row r="144" ht="19.35" customHeight="1">
      <c r="A144" s="127" t="n"/>
      <c r="B144" s="132" t="n"/>
      <c r="C144" s="133" t="inlineStr">
        <is>
          <t>всего сметная прибыль</t>
        </is>
      </c>
      <c r="L144" s="130" t="n">
        <v>5337.02</v>
      </c>
      <c r="M144" s="131" t="n"/>
      <c r="N144" s="130" t="n">
        <v>380317.45</v>
      </c>
    </row>
    <row r="145" ht="19.35" customHeight="1">
      <c r="A145" s="127" t="n"/>
      <c r="B145" s="134" t="n"/>
      <c r="C145" s="135" t="inlineStr">
        <is>
          <t>ВСЕГО по смете</t>
        </is>
      </c>
      <c r="L145" s="125" t="n">
        <v>29939.47</v>
      </c>
      <c r="M145" s="126" t="n"/>
      <c r="N145" s="125" t="n">
        <v>2133488.12</v>
      </c>
    </row>
    <row r="146" ht="19.35" customHeight="1">
      <c r="A146" s="127" t="n"/>
      <c r="B146" s="132" t="n"/>
      <c r="C146" s="133" t="inlineStr">
        <is>
          <t>Всего прямые затраты</t>
        </is>
      </c>
      <c r="L146" s="130" t="n">
        <v>13017.17</v>
      </c>
      <c r="M146" s="131" t="n"/>
      <c r="N146" s="130" t="n">
        <v>927603.54</v>
      </c>
    </row>
    <row r="147" ht="19.35" customHeight="1">
      <c r="A147" s="127" t="n"/>
      <c r="B147" s="132" t="n"/>
      <c r="C147" s="133" t="inlineStr">
        <is>
          <t>в том числе</t>
        </is>
      </c>
      <c r="L147" s="130" t="n"/>
      <c r="M147" s="131" t="n"/>
      <c r="N147" s="130" t="n"/>
    </row>
    <row r="148" ht="19.35" customHeight="1">
      <c r="A148" s="127" t="n"/>
      <c r="B148" s="132" t="n"/>
      <c r="C148" s="133" t="inlineStr">
        <is>
          <t>- оплата труда рабочих (ОТ)</t>
        </is>
      </c>
      <c r="L148" s="130" t="n">
        <v>13017.17</v>
      </c>
      <c r="M148" s="131" t="n"/>
      <c r="N148" s="130" t="n">
        <v>927603.54</v>
      </c>
    </row>
    <row r="149" ht="19.35" customHeight="1">
      <c r="A149" s="127" t="n"/>
      <c r="B149" s="132" t="n"/>
      <c r="C149" s="133" t="inlineStr">
        <is>
          <t>- эксплуатация машин и механизмов</t>
        </is>
      </c>
      <c r="L149" s="130" t="n">
        <v>0</v>
      </c>
      <c r="M149" s="131" t="n"/>
      <c r="N149" s="130" t="n">
        <v>0</v>
      </c>
    </row>
    <row r="150" ht="19.35" customHeight="1">
      <c r="A150" s="127" t="n"/>
      <c r="B150" s="132" t="n"/>
      <c r="C150" s="133" t="inlineStr">
        <is>
          <t>в т.ч. эксплуатация машин и механизмов без учета доплат к оплате труда машинистов</t>
        </is>
      </c>
      <c r="L150" s="130" t="n">
        <v>0</v>
      </c>
      <c r="M150" s="131" t="n"/>
      <c r="N150" s="130" t="n">
        <v>0</v>
      </c>
    </row>
    <row r="151" ht="19.35" customHeight="1">
      <c r="A151" s="127" t="n"/>
      <c r="B151" s="132" t="n"/>
      <c r="C151" s="133" t="inlineStr">
        <is>
          <t>- в т.ч. оплата труда машинистов (ОТм)</t>
        </is>
      </c>
      <c r="L151" s="130" t="n">
        <v>0</v>
      </c>
      <c r="M151" s="131" t="n"/>
      <c r="N151" s="130" t="n">
        <v>0</v>
      </c>
    </row>
    <row r="152" ht="19.35" customHeight="1">
      <c r="A152" s="127" t="n"/>
      <c r="B152" s="132" t="n"/>
      <c r="C152" s="133" t="inlineStr">
        <is>
          <t>Всего ФОТ (справочно)</t>
        </is>
      </c>
      <c r="L152" s="130" t="n">
        <v>13017.17</v>
      </c>
      <c r="M152" s="131" t="n"/>
      <c r="N152" s="130" t="n">
        <v>927603.54</v>
      </c>
    </row>
    <row r="153" ht="19.35" customHeight="1">
      <c r="A153" s="127" t="n"/>
      <c r="B153" s="132" t="n"/>
      <c r="C153" s="133" t="inlineStr">
        <is>
          <t>Всего накладные расходы</t>
        </is>
      </c>
      <c r="L153" s="130" t="n">
        <v>11585.28</v>
      </c>
      <c r="M153" s="131" t="n"/>
      <c r="N153" s="130" t="n">
        <v>825567.13</v>
      </c>
    </row>
    <row r="154" ht="19.35" customHeight="1">
      <c r="A154" s="127" t="n"/>
      <c r="B154" s="132" t="n"/>
      <c r="C154" s="133" t="inlineStr">
        <is>
          <t>Всего сметная прибыль</t>
        </is>
      </c>
      <c r="L154" s="130" t="n">
        <v>5337.02</v>
      </c>
      <c r="M154" s="131" t="n"/>
      <c r="N154" s="130" t="n">
        <v>380317.45</v>
      </c>
    </row>
    <row r="155" ht="19.35" customHeight="1">
      <c r="A155" s="127" t="n"/>
      <c r="B155" s="132" t="n"/>
      <c r="C155" s="133" t="inlineStr">
        <is>
          <t>Справочно</t>
        </is>
      </c>
      <c r="L155" s="130" t="n"/>
      <c r="M155" s="131" t="n"/>
      <c r="N155" s="130" t="n"/>
    </row>
    <row r="156" ht="19.35" customHeight="1">
      <c r="A156" s="127" t="n"/>
      <c r="B156" s="128" t="n"/>
      <c r="C156" s="133" t="inlineStr">
        <is>
          <t>затраты труда рабочих</t>
        </is>
      </c>
      <c r="I156" s="137" t="n">
        <v>1553.18496</v>
      </c>
      <c r="J156" s="138" t="n"/>
      <c r="K156" s="138" t="n"/>
      <c r="L156" s="131" t="n"/>
      <c r="M156" s="131" t="n"/>
      <c r="N156" s="131" t="n"/>
    </row>
    <row r="157" ht="19.35" customHeight="1">
      <c r="A157" s="127" t="n"/>
      <c r="B157" s="128" t="n"/>
      <c r="C157" s="133" t="inlineStr">
        <is>
          <t>затраты труда машинистов</t>
        </is>
      </c>
      <c r="I157" s="137" t="n">
        <v>0</v>
      </c>
      <c r="J157" s="138" t="n"/>
      <c r="K157" s="138" t="n"/>
      <c r="L157" s="131" t="n"/>
      <c r="M157" s="131" t="n"/>
      <c r="N157" s="131" t="n"/>
    </row>
    <row r="158" ht="19.35" customHeight="1">
      <c r="A158" s="127" t="n"/>
      <c r="B158" s="146" t="n"/>
      <c r="C158" s="146" t="n"/>
      <c r="D158" s="124" t="n"/>
      <c r="E158" s="12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 ht="19.35" customHeight="1">
      <c r="A159" s="147" t="inlineStr">
        <is>
          <t>Составил: ______________________________________/  Григорова И. А. /</t>
        </is>
      </c>
    </row>
    <row r="160" ht="19.35" customHeight="1">
      <c r="A160" s="147" t="n"/>
      <c r="B160" s="147" t="n"/>
      <c r="C160" s="148" t="inlineStr">
        <is>
          <t>должность, подпись (инициалы, фамилия)</t>
        </is>
      </c>
      <c r="G160" s="149" t="n"/>
      <c r="H160" s="149" t="n"/>
      <c r="I160" s="149" t="n"/>
      <c r="J160" s="147" t="n"/>
      <c r="K160" s="147" t="n"/>
      <c r="L160" s="147" t="n"/>
      <c r="M160" s="147" t="n"/>
      <c r="N160" s="147" t="n"/>
    </row>
    <row r="161" ht="19.35" customHeight="1">
      <c r="A161" s="147" t="inlineStr">
        <is>
          <t>Проверил: ______________________________________ /  Черкасов А. В. /</t>
        </is>
      </c>
    </row>
    <row r="162" ht="19.35" customHeight="1">
      <c r="A162" s="4" t="n"/>
      <c r="B162" s="4" t="n"/>
      <c r="C162" s="148" t="inlineStr">
        <is>
          <t>должность, подпись (инициалы, фамилия)</t>
        </is>
      </c>
      <c r="G162" s="149" t="n"/>
      <c r="H162" s="149" t="n"/>
      <c r="I162" s="149" t="n"/>
      <c r="J162" s="4" t="n"/>
      <c r="K162" s="4" t="n"/>
      <c r="L162" s="4" t="n"/>
      <c r="M162" s="4" t="n"/>
      <c r="N162" s="4" t="n"/>
    </row>
  </sheetData>
  <mergeCells count="172">
    <mergeCell ref="C44:E44"/>
    <mergeCell ref="C121:K121"/>
    <mergeCell ref="A17:G17"/>
    <mergeCell ref="C134:K134"/>
    <mergeCell ref="H13:N13"/>
    <mergeCell ref="C146:K146"/>
    <mergeCell ref="C80:E80"/>
    <mergeCell ref="A30:N30"/>
    <mergeCell ref="A19:G19"/>
    <mergeCell ref="C95:E95"/>
    <mergeCell ref="H15:N15"/>
    <mergeCell ref="C51:E51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C109:E109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xl/worksheets/sheet33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02-32-31</t>
        </is>
      </c>
    </row>
    <row r="25" ht="19.35" customHeight="1">
      <c r="A25" s="55" t="inlineStr">
        <is>
          <t>32 ВЛ 500 кВ Зейская ГЭС - Амурская №1. Свободненский р-он Дмитриевский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1103.32</v>
      </c>
      <c r="M31" s="64" t="n">
        <v>15.48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3112.84</v>
      </c>
      <c r="E32" s="71" t="inlineStr">
        <is>
          <t>(</t>
        </is>
      </c>
      <c r="F32" s="70" t="n">
        <v>54.61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1834.54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200.56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3112.84</v>
      </c>
      <c r="E34" s="71" t="inlineStr">
        <is>
          <t>(</t>
        </is>
      </c>
      <c r="F34" s="77" t="n">
        <v>54.61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260</v>
      </c>
      <c r="H44" s="94" t="n">
        <v>1</v>
      </c>
      <c r="I44" s="94" t="n">
        <v>260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11790.48</v>
      </c>
      <c r="M45" s="101" t="n">
        <v>71.26000000000001</v>
      </c>
      <c r="N45" s="103" t="n">
        <v>840189.6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3" t="n">
        <v>1382.16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11790.48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11790.48</v>
      </c>
      <c r="M48" s="100" t="n"/>
      <c r="N48" s="103" t="n">
        <v>840189.6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10493.53</v>
      </c>
      <c r="M49" s="100" t="n"/>
      <c r="N49" s="113" t="n">
        <v>747768.74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4834.1</v>
      </c>
      <c r="M50" s="100" t="n"/>
      <c r="N50" s="103" t="n">
        <v>344477.74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27118.11</v>
      </c>
      <c r="M51" s="114" t="n"/>
      <c r="N51" s="93" t="n"/>
    </row>
    <row r="52" ht="19.35" customHeight="1">
      <c r="A52" s="89" t="inlineStr">
        <is>
          <t>Пролет 1175-1185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6.84</v>
      </c>
      <c r="H53" s="94" t="n">
        <v>1</v>
      </c>
      <c r="I53" s="116" t="n">
        <v>6.84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401.95</v>
      </c>
      <c r="M54" s="101" t="n">
        <v>71.26000000000001</v>
      </c>
      <c r="N54" s="103" t="n">
        <v>28642.96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42.76368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401.95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401.95</v>
      </c>
      <c r="M57" s="100" t="n"/>
      <c r="N57" s="103" t="n">
        <v>28642.96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357.74</v>
      </c>
      <c r="M58" s="100" t="n"/>
      <c r="N58" s="113" t="n">
        <v>25492.23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164.8</v>
      </c>
      <c r="M59" s="100" t="n"/>
      <c r="N59" s="103" t="n">
        <v>11743.61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924.49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2.48</v>
      </c>
      <c r="H61" s="94" t="n">
        <v>1</v>
      </c>
      <c r="I61" s="116" t="n">
        <v>2.48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282.54</v>
      </c>
      <c r="M62" s="101" t="n">
        <v>71.26000000000001</v>
      </c>
      <c r="N62" s="103" t="n">
        <v>20133.8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30.0576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282.54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282.54</v>
      </c>
      <c r="M65" s="100" t="n"/>
      <c r="N65" s="103" t="n">
        <v>20133.8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251.46</v>
      </c>
      <c r="M66" s="100" t="n"/>
      <c r="N66" s="113" t="n">
        <v>17919.08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115.84</v>
      </c>
      <c r="M67" s="100" t="n"/>
      <c r="N67" s="103" t="n">
        <v>8254.860000000001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649.84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0.9399999999999999</v>
      </c>
      <c r="H69" s="94" t="n">
        <v>1</v>
      </c>
      <c r="I69" s="116" t="n">
        <v>0.9399999999999999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142.08</v>
      </c>
      <c r="M70" s="101" t="n">
        <v>71.26000000000001</v>
      </c>
      <c r="N70" s="103" t="n">
        <v>10124.62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15.1152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142.08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142.08</v>
      </c>
      <c r="M73" s="100" t="n"/>
      <c r="N73" s="103" t="n">
        <v>10124.62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126.45</v>
      </c>
      <c r="M74" s="100" t="n"/>
      <c r="N74" s="113" t="n">
        <v>9010.91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58.25</v>
      </c>
      <c r="M75" s="100" t="n"/>
      <c r="N75" s="103" t="n">
        <v>4151.09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326.78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ФЕР01-02-099-06</t>
        </is>
      </c>
      <c r="C77" s="91" t="inlineStr">
        <is>
          <t>Валка деревьев мягких пород с корня, диаметр стволов: более 32 см</t>
        </is>
      </c>
      <c r="D77" s="271" t="n"/>
      <c r="E77" s="272" t="n"/>
      <c r="F77" s="92" t="inlineStr">
        <is>
          <t>100 шт</t>
        </is>
      </c>
      <c r="G77" s="93" t="n">
        <v>0.59</v>
      </c>
      <c r="H77" s="94" t="n">
        <v>1</v>
      </c>
      <c r="I77" s="116" t="n">
        <v>0.59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192.7</v>
      </c>
      <c r="K78" s="273" t="n">
        <v>1.2</v>
      </c>
      <c r="L78" s="101" t="n">
        <v>136.43</v>
      </c>
      <c r="M78" s="101" t="n">
        <v>71.26000000000001</v>
      </c>
      <c r="N78" s="103" t="n">
        <v>9722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20.5</v>
      </c>
      <c r="H79" s="273" t="n">
        <v>1.2</v>
      </c>
      <c r="I79" s="279" t="n">
        <v>14.514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136.43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136.43</v>
      </c>
      <c r="M81" s="100" t="n"/>
      <c r="N81" s="103" t="n">
        <v>9722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121.42</v>
      </c>
      <c r="M82" s="100" t="n"/>
      <c r="N82" s="113" t="n">
        <v>8652.58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55.94</v>
      </c>
      <c r="M83" s="100" t="n"/>
      <c r="N83" s="103" t="n">
        <v>3986.02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313.79</v>
      </c>
      <c r="M84" s="114" t="n"/>
      <c r="N84" s="93" t="n"/>
    </row>
    <row r="85" ht="68.65000000000001" customHeight="1">
      <c r="A85" s="87" t="inlineStr">
        <is>
          <t>6</t>
        </is>
      </c>
      <c r="B85" s="90" t="inlineStr">
        <is>
          <t>ФЕР01-02-100-01</t>
        </is>
      </c>
      <c r="C85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271" t="n"/>
      <c r="E85" s="272" t="n"/>
      <c r="F85" s="92" t="inlineStr">
        <is>
          <t>100 шт</t>
        </is>
      </c>
      <c r="G85" s="93" t="n">
        <v>6.84</v>
      </c>
      <c r="H85" s="94" t="n">
        <v>1</v>
      </c>
      <c r="I85" s="116" t="n">
        <v>6.84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115.44</v>
      </c>
      <c r="K86" s="273" t="n">
        <v>1.2</v>
      </c>
      <c r="L86" s="101" t="n">
        <v>947.53</v>
      </c>
      <c r="M86" s="101" t="n">
        <v>71.26000000000001</v>
      </c>
      <c r="N86" s="103" t="n">
        <v>67520.99000000001</v>
      </c>
    </row>
    <row r="87" ht="19.35" customHeight="1">
      <c r="A87" s="96" t="n"/>
      <c r="B87" s="97" t="inlineStr">
        <is>
          <t>2</t>
        </is>
      </c>
      <c r="C87" s="98" t="inlineStr">
        <is>
          <t>ЭМ</t>
        </is>
      </c>
      <c r="D87" s="271" t="n"/>
      <c r="E87" s="272" t="n"/>
      <c r="F87" s="99" t="n"/>
      <c r="G87" s="99" t="n"/>
      <c r="H87" s="99" t="n"/>
      <c r="I87" s="100" t="n"/>
      <c r="J87" s="101" t="n">
        <v>655.4299999999999</v>
      </c>
      <c r="K87" s="273" t="n">
        <v>1.2</v>
      </c>
      <c r="L87" s="103" t="n">
        <v>5379.77</v>
      </c>
      <c r="M87" s="100" t="n"/>
      <c r="N87" s="100" t="n"/>
    </row>
    <row r="88" ht="19.35" customHeight="1">
      <c r="A88" s="96" t="n"/>
      <c r="B88" s="97" t="inlineStr">
        <is>
          <t>3</t>
        </is>
      </c>
      <c r="C88" s="98" t="inlineStr">
        <is>
          <t>в т.ч. ОТм</t>
        </is>
      </c>
      <c r="D88" s="271" t="n"/>
      <c r="E88" s="272" t="n"/>
      <c r="F88" s="99" t="n"/>
      <c r="G88" s="99" t="n"/>
      <c r="H88" s="99" t="n"/>
      <c r="I88" s="100" t="n"/>
      <c r="J88" s="101" t="n">
        <v>114.62</v>
      </c>
      <c r="K88" s="273" t="n">
        <v>1.2</v>
      </c>
      <c r="L88" s="101" t="n">
        <v>940.8</v>
      </c>
      <c r="M88" s="101" t="n">
        <v>71.26000000000001</v>
      </c>
      <c r="N88" s="103" t="n">
        <v>67041.41</v>
      </c>
    </row>
    <row r="89" ht="19.35" customHeight="1">
      <c r="A89" s="96" t="n"/>
      <c r="B89" s="104" t="n"/>
      <c r="C89" s="98" t="inlineStr">
        <is>
          <t>ЗТ</t>
        </is>
      </c>
      <c r="D89" s="271" t="n"/>
      <c r="E89" s="272" t="n"/>
      <c r="F89" s="105" t="inlineStr">
        <is>
          <t>чел.-ч</t>
        </is>
      </c>
      <c r="G89" s="276" t="n">
        <v>14.8</v>
      </c>
      <c r="H89" s="273" t="n">
        <v>1.2</v>
      </c>
      <c r="I89" s="277" t="n">
        <v>121.4784</v>
      </c>
      <c r="J89" s="100" t="n"/>
      <c r="K89" s="100" t="n"/>
      <c r="L89" s="100" t="n"/>
      <c r="M89" s="100" t="n"/>
      <c r="N89" s="100" t="n"/>
    </row>
    <row r="90" ht="19.35" customHeight="1">
      <c r="A90" s="96" t="n"/>
      <c r="B90" s="104" t="n"/>
      <c r="C90" s="98" t="inlineStr">
        <is>
          <t>ЗТм</t>
        </is>
      </c>
      <c r="D90" s="271" t="n"/>
      <c r="E90" s="272" t="n"/>
      <c r="F90" s="105" t="inlineStr">
        <is>
          <t>чел.-ч</t>
        </is>
      </c>
      <c r="G90" s="101" t="n">
        <v>8.49</v>
      </c>
      <c r="H90" s="273" t="n">
        <v>1.2</v>
      </c>
      <c r="I90" s="275" t="n">
        <v>69.68592</v>
      </c>
      <c r="J90" s="100" t="n"/>
      <c r="K90" s="100" t="n"/>
      <c r="L90" s="100" t="n"/>
      <c r="M90" s="100" t="n"/>
      <c r="N90" s="100" t="n"/>
    </row>
    <row r="91" ht="19.35" customHeight="1">
      <c r="A91" s="96" t="n"/>
      <c r="B91" s="104" t="n"/>
      <c r="C91" s="98" t="inlineStr">
        <is>
          <t>Итого по расценке</t>
        </is>
      </c>
      <c r="D91" s="271" t="n"/>
      <c r="E91" s="272" t="n"/>
      <c r="F91" s="99" t="n"/>
      <c r="G91" s="107" t="n"/>
      <c r="H91" s="107" t="n"/>
      <c r="I91" s="100" t="n"/>
      <c r="J91" s="101" t="n">
        <v>770.87</v>
      </c>
      <c r="K91" s="100" t="n"/>
      <c r="L91" s="103" t="n">
        <v>6327.3</v>
      </c>
      <c r="M91" s="100" t="n"/>
      <c r="N91" s="108" t="n"/>
    </row>
    <row r="92" ht="19.35" customHeight="1">
      <c r="A92" s="96" t="n"/>
      <c r="B92" s="109" t="n"/>
      <c r="C92" s="98" t="inlineStr">
        <is>
          <t>ФОТ</t>
        </is>
      </c>
      <c r="D92" s="271" t="n"/>
      <c r="E92" s="272" t="n"/>
      <c r="F92" s="99" t="n"/>
      <c r="G92" s="107" t="n"/>
      <c r="H92" s="107" t="n"/>
      <c r="I92" s="100" t="n"/>
      <c r="J92" s="100" t="n"/>
      <c r="K92" s="100" t="n"/>
      <c r="L92" s="103" t="n">
        <v>1888.33</v>
      </c>
      <c r="M92" s="100" t="n"/>
      <c r="N92" s="103" t="n">
        <v>134562.4</v>
      </c>
    </row>
    <row r="93" ht="42" customHeight="1">
      <c r="A93" s="96" t="n"/>
      <c r="B93" s="110" t="inlineStr">
        <is>
          <t>Пр/812-001.4-1</t>
        </is>
      </c>
      <c r="C93" s="98" t="inlineStr">
        <is>
          <t>НР Земляные работы по другим видам работ (подготовительным, сопутствующим, укрепительным)</t>
        </is>
      </c>
      <c r="D93" s="271" t="n"/>
      <c r="E93" s="272" t="n"/>
      <c r="F93" s="105" t="inlineStr">
        <is>
          <t>%</t>
        </is>
      </c>
      <c r="G93" s="111" t="n">
        <v>89</v>
      </c>
      <c r="H93" s="112" t="n"/>
      <c r="I93" s="111" t="n">
        <v>89</v>
      </c>
      <c r="J93" s="100" t="n"/>
      <c r="K93" s="100" t="n"/>
      <c r="L93" s="103" t="n">
        <v>1680.61</v>
      </c>
      <c r="M93" s="100" t="n"/>
      <c r="N93" s="113" t="n">
        <v>119760.54</v>
      </c>
    </row>
    <row r="94" ht="42" customHeight="1">
      <c r="A94" s="96" t="n"/>
      <c r="B94" s="110" t="inlineStr">
        <is>
          <t>Пр/774-001.4</t>
        </is>
      </c>
      <c r="C94" s="98" t="inlineStr">
        <is>
          <t>СП Земляные работы по другим видам работ (подготовительным, сопутствующим, укрепительным)</t>
        </is>
      </c>
      <c r="D94" s="271" t="n"/>
      <c r="E94" s="272" t="n"/>
      <c r="F94" s="105" t="inlineStr">
        <is>
          <t>%</t>
        </is>
      </c>
      <c r="G94" s="111" t="n">
        <v>41</v>
      </c>
      <c r="H94" s="112" t="n"/>
      <c r="I94" s="111" t="n">
        <v>41</v>
      </c>
      <c r="J94" s="100" t="n"/>
      <c r="K94" s="100" t="n"/>
      <c r="L94" s="101" t="n">
        <v>774.22</v>
      </c>
      <c r="M94" s="100" t="n"/>
      <c r="N94" s="103" t="n">
        <v>55170.58</v>
      </c>
    </row>
    <row r="95" ht="19.35" customHeight="1">
      <c r="A95" s="96" t="n"/>
      <c r="B95" s="109" t="n"/>
      <c r="C95" s="87" t="inlineStr">
        <is>
          <t>Всего по позиции</t>
        </is>
      </c>
      <c r="D95" s="271" t="n"/>
      <c r="E95" s="272" t="n"/>
      <c r="F95" s="100" t="n"/>
      <c r="G95" s="107" t="n"/>
      <c r="H95" s="107" t="n"/>
      <c r="I95" s="114" t="n"/>
      <c r="J95" s="114" t="n"/>
      <c r="K95" s="114" t="n"/>
      <c r="L95" s="115" t="n">
        <v>8782.129999999999</v>
      </c>
      <c r="M95" s="114" t="n"/>
      <c r="N95" s="93" t="n"/>
    </row>
    <row r="96" ht="55.35" customHeight="1">
      <c r="A96" s="87" t="inlineStr">
        <is>
          <t>7</t>
        </is>
      </c>
      <c r="B96" s="90" t="inlineStr">
        <is>
          <t>ФЕР01-02-100-07</t>
        </is>
      </c>
      <c r="C96" s="91" t="inlineStr">
        <is>
          <t>При трелевке на каждые последующие 100 м добавлять: к расценке 01-02-100-01</t>
        </is>
      </c>
      <c r="D96" s="271" t="n"/>
      <c r="E96" s="272" t="n"/>
      <c r="F96" s="92" t="inlineStr">
        <is>
          <t>100 шт</t>
        </is>
      </c>
      <c r="G96" s="93" t="n">
        <v>6.84</v>
      </c>
      <c r="H96" s="94" t="n">
        <v>1</v>
      </c>
      <c r="I96" s="116" t="n">
        <v>6.84</v>
      </c>
      <c r="J96" s="93" t="n"/>
      <c r="K96" s="93" t="n"/>
      <c r="L96" s="93" t="n"/>
      <c r="M96" s="93" t="n"/>
      <c r="N96" s="93" t="n"/>
    </row>
    <row r="97" ht="19.35" customHeight="1">
      <c r="A97" s="96" t="n"/>
      <c r="B97" s="97" t="inlineStr">
        <is>
          <t>1</t>
        </is>
      </c>
      <c r="C97" s="98" t="inlineStr">
        <is>
          <t>ОТ</t>
        </is>
      </c>
      <c r="D97" s="271" t="n"/>
      <c r="E97" s="272" t="n"/>
      <c r="F97" s="99" t="n"/>
      <c r="G97" s="99" t="n"/>
      <c r="H97" s="99" t="n"/>
      <c r="I97" s="100" t="n"/>
      <c r="J97" s="101" t="n">
        <v>28.94</v>
      </c>
      <c r="K97" s="273" t="n">
        <v>1.2</v>
      </c>
      <c r="L97" s="101" t="n">
        <v>237.54</v>
      </c>
      <c r="M97" s="101" t="n">
        <v>71.26000000000001</v>
      </c>
      <c r="N97" s="103" t="n">
        <v>16927.1</v>
      </c>
    </row>
    <row r="98" ht="19.35" customHeight="1">
      <c r="A98" s="96" t="n"/>
      <c r="B98" s="97" t="inlineStr">
        <is>
          <t>2</t>
        </is>
      </c>
      <c r="C98" s="98" t="inlineStr">
        <is>
          <t>ЭМ</t>
        </is>
      </c>
      <c r="D98" s="271" t="n"/>
      <c r="E98" s="272" t="n"/>
      <c r="F98" s="99" t="n"/>
      <c r="G98" s="99" t="n"/>
      <c r="H98" s="99" t="n"/>
      <c r="I98" s="100" t="n"/>
      <c r="J98" s="101" t="n">
        <v>163.66</v>
      </c>
      <c r="K98" s="273" t="n">
        <v>1.2</v>
      </c>
      <c r="L98" s="103" t="n">
        <v>1343.32</v>
      </c>
      <c r="M98" s="100" t="n"/>
      <c r="N98" s="100" t="n"/>
    </row>
    <row r="99" ht="19.35" customHeight="1">
      <c r="A99" s="96" t="n"/>
      <c r="B99" s="97" t="inlineStr">
        <is>
          <t>3</t>
        </is>
      </c>
      <c r="C99" s="98" t="inlineStr">
        <is>
          <t>в т.ч. ОТм</t>
        </is>
      </c>
      <c r="D99" s="271" t="n"/>
      <c r="E99" s="272" t="n"/>
      <c r="F99" s="99" t="n"/>
      <c r="G99" s="99" t="n"/>
      <c r="H99" s="99" t="n"/>
      <c r="I99" s="100" t="n"/>
      <c r="J99" s="101" t="n">
        <v>28.62</v>
      </c>
      <c r="K99" s="273" t="n">
        <v>1.2</v>
      </c>
      <c r="L99" s="101" t="n">
        <v>234.91</v>
      </c>
      <c r="M99" s="101" t="n">
        <v>71.26000000000001</v>
      </c>
      <c r="N99" s="103" t="n">
        <v>16739.69</v>
      </c>
    </row>
    <row r="100" ht="19.35" customHeight="1">
      <c r="A100" s="96" t="n"/>
      <c r="B100" s="104" t="n"/>
      <c r="C100" s="98" t="inlineStr">
        <is>
          <t>ЗТ</t>
        </is>
      </c>
      <c r="D100" s="271" t="n"/>
      <c r="E100" s="272" t="n"/>
      <c r="F100" s="105" t="inlineStr">
        <is>
          <t>чел.-ч</t>
        </is>
      </c>
      <c r="G100" s="101" t="n">
        <v>3.71</v>
      </c>
      <c r="H100" s="273" t="n">
        <v>1.2</v>
      </c>
      <c r="I100" s="275" t="n">
        <v>30.45168</v>
      </c>
      <c r="J100" s="100" t="n"/>
      <c r="K100" s="100" t="n"/>
      <c r="L100" s="100" t="n"/>
      <c r="M100" s="100" t="n"/>
      <c r="N100" s="100" t="n"/>
    </row>
    <row r="101" ht="19.35" customHeight="1">
      <c r="A101" s="96" t="n"/>
      <c r="B101" s="104" t="n"/>
      <c r="C101" s="98" t="inlineStr">
        <is>
          <t>ЗТм</t>
        </is>
      </c>
      <c r="D101" s="271" t="n"/>
      <c r="E101" s="272" t="n"/>
      <c r="F101" s="105" t="inlineStr">
        <is>
          <t>чел.-ч</t>
        </is>
      </c>
      <c r="G101" s="101" t="n">
        <v>2.12</v>
      </c>
      <c r="H101" s="273" t="n">
        <v>1.2</v>
      </c>
      <c r="I101" s="275" t="n">
        <v>17.40096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271" t="n"/>
      <c r="E102" s="272" t="n"/>
      <c r="F102" s="99" t="n"/>
      <c r="G102" s="107" t="n"/>
      <c r="H102" s="107" t="n"/>
      <c r="I102" s="100" t="n"/>
      <c r="J102" s="101" t="n">
        <v>192.6</v>
      </c>
      <c r="K102" s="100" t="n"/>
      <c r="L102" s="103" t="n">
        <v>1580.86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271" t="n"/>
      <c r="E103" s="272" t="n"/>
      <c r="F103" s="99" t="n"/>
      <c r="G103" s="107" t="n"/>
      <c r="H103" s="107" t="n"/>
      <c r="I103" s="100" t="n"/>
      <c r="J103" s="100" t="n"/>
      <c r="K103" s="100" t="n"/>
      <c r="L103" s="101" t="n">
        <v>472.45</v>
      </c>
      <c r="M103" s="100" t="n"/>
      <c r="N103" s="103" t="n">
        <v>33666.79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271" t="n"/>
      <c r="E104" s="272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420.48</v>
      </c>
      <c r="M104" s="100" t="n"/>
      <c r="N104" s="113" t="n">
        <v>29963.44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271" t="n"/>
      <c r="E105" s="272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193.7</v>
      </c>
      <c r="M105" s="100" t="n"/>
      <c r="N105" s="103" t="n">
        <v>13803.38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271" t="n"/>
      <c r="E106" s="272" t="n"/>
      <c r="F106" s="100" t="n"/>
      <c r="G106" s="107" t="n"/>
      <c r="H106" s="107" t="n"/>
      <c r="I106" s="114" t="n"/>
      <c r="J106" s="114" t="n"/>
      <c r="K106" s="114" t="n"/>
      <c r="L106" s="115" t="n">
        <v>2195.04</v>
      </c>
      <c r="M106" s="114" t="n"/>
      <c r="N106" s="93" t="n"/>
    </row>
    <row r="107" ht="68.65000000000001" customHeight="1">
      <c r="A107" s="87" t="inlineStr">
        <is>
          <t>8</t>
        </is>
      </c>
      <c r="B107" s="90" t="inlineStr">
        <is>
          <t>ФЕР01-02-100-02</t>
        </is>
      </c>
      <c r="C107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271" t="n"/>
      <c r="E107" s="272" t="n"/>
      <c r="F107" s="92" t="inlineStr">
        <is>
          <t>100 шт</t>
        </is>
      </c>
      <c r="G107" s="93" t="n">
        <v>2.48</v>
      </c>
      <c r="H107" s="94" t="n">
        <v>1</v>
      </c>
      <c r="I107" s="116" t="n">
        <v>2.48</v>
      </c>
      <c r="J107" s="93" t="n"/>
      <c r="K107" s="93" t="n"/>
      <c r="L107" s="93" t="n"/>
      <c r="M107" s="93" t="n"/>
      <c r="N107" s="93" t="n"/>
    </row>
    <row r="108" ht="19.35" customHeight="1">
      <c r="A108" s="96" t="n"/>
      <c r="B108" s="97" t="inlineStr">
        <is>
          <t>1</t>
        </is>
      </c>
      <c r="C108" s="98" t="inlineStr">
        <is>
          <t>ОТ</t>
        </is>
      </c>
      <c r="D108" s="271" t="n"/>
      <c r="E108" s="272" t="n"/>
      <c r="F108" s="99" t="n"/>
      <c r="G108" s="99" t="n"/>
      <c r="H108" s="99" t="n"/>
      <c r="I108" s="100" t="n"/>
      <c r="J108" s="101" t="n">
        <v>201.24</v>
      </c>
      <c r="K108" s="273" t="n">
        <v>1.2</v>
      </c>
      <c r="L108" s="101" t="n">
        <v>598.89</v>
      </c>
      <c r="M108" s="101" t="n">
        <v>71.26000000000001</v>
      </c>
      <c r="N108" s="103" t="n">
        <v>42676.9</v>
      </c>
    </row>
    <row r="109" ht="19.35" customHeight="1">
      <c r="A109" s="96" t="n"/>
      <c r="B109" s="97" t="inlineStr">
        <is>
          <t>2</t>
        </is>
      </c>
      <c r="C109" s="98" t="inlineStr">
        <is>
          <t>ЭМ</t>
        </is>
      </c>
      <c r="D109" s="271" t="n"/>
      <c r="E109" s="272" t="n"/>
      <c r="F109" s="99" t="n"/>
      <c r="G109" s="99" t="n"/>
      <c r="H109" s="99" t="n"/>
      <c r="I109" s="100" t="n"/>
      <c r="J109" s="103" t="n">
        <v>1142.56</v>
      </c>
      <c r="K109" s="273" t="n">
        <v>1.2</v>
      </c>
      <c r="L109" s="103" t="n">
        <v>3400.26</v>
      </c>
      <c r="M109" s="100" t="n"/>
      <c r="N109" s="100" t="n"/>
    </row>
    <row r="110" ht="19.35" customHeight="1">
      <c r="A110" s="96" t="n"/>
      <c r="B110" s="97" t="inlineStr">
        <is>
          <t>3</t>
        </is>
      </c>
      <c r="C110" s="98" t="inlineStr">
        <is>
          <t>в т.ч. ОТм</t>
        </is>
      </c>
      <c r="D110" s="271" t="n"/>
      <c r="E110" s="272" t="n"/>
      <c r="F110" s="99" t="n"/>
      <c r="G110" s="99" t="n"/>
      <c r="H110" s="99" t="n"/>
      <c r="I110" s="100" t="n"/>
      <c r="J110" s="101" t="n">
        <v>199.8</v>
      </c>
      <c r="K110" s="273" t="n">
        <v>1.2</v>
      </c>
      <c r="L110" s="101" t="n">
        <v>594.6</v>
      </c>
      <c r="M110" s="101" t="n">
        <v>71.26000000000001</v>
      </c>
      <c r="N110" s="103" t="n">
        <v>42371.2</v>
      </c>
    </row>
    <row r="111" ht="19.35" customHeight="1">
      <c r="A111" s="96" t="n"/>
      <c r="B111" s="104" t="n"/>
      <c r="C111" s="98" t="inlineStr">
        <is>
          <t>ЗТ</t>
        </is>
      </c>
      <c r="D111" s="271" t="n"/>
      <c r="E111" s="272" t="n"/>
      <c r="F111" s="105" t="inlineStr">
        <is>
          <t>чел.-ч</t>
        </is>
      </c>
      <c r="G111" s="276" t="n">
        <v>25.8</v>
      </c>
      <c r="H111" s="273" t="n">
        <v>1.2</v>
      </c>
      <c r="I111" s="277" t="n">
        <v>76.7808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ЗТм</t>
        </is>
      </c>
      <c r="D112" s="271" t="n"/>
      <c r="E112" s="272" t="n"/>
      <c r="F112" s="105" t="inlineStr">
        <is>
          <t>чел.-ч</t>
        </is>
      </c>
      <c r="G112" s="276" t="n">
        <v>14.8</v>
      </c>
      <c r="H112" s="273" t="n">
        <v>1.2</v>
      </c>
      <c r="I112" s="277" t="n">
        <v>44.0448</v>
      </c>
      <c r="J112" s="100" t="n"/>
      <c r="K112" s="100" t="n"/>
      <c r="L112" s="100" t="n"/>
      <c r="M112" s="100" t="n"/>
      <c r="N112" s="100" t="n"/>
    </row>
    <row r="113" ht="19.35" customHeight="1">
      <c r="A113" s="96" t="n"/>
      <c r="B113" s="104" t="n"/>
      <c r="C113" s="98" t="inlineStr">
        <is>
          <t>Итого по расценке</t>
        </is>
      </c>
      <c r="D113" s="271" t="n"/>
      <c r="E113" s="272" t="n"/>
      <c r="F113" s="99" t="n"/>
      <c r="G113" s="107" t="n"/>
      <c r="H113" s="107" t="n"/>
      <c r="I113" s="100" t="n"/>
      <c r="J113" s="103" t="n">
        <v>1343.8</v>
      </c>
      <c r="K113" s="100" t="n"/>
      <c r="L113" s="103" t="n">
        <v>3999.15</v>
      </c>
      <c r="M113" s="100" t="n"/>
      <c r="N113" s="108" t="n"/>
    </row>
    <row r="114" ht="19.35" customHeight="1">
      <c r="A114" s="96" t="n"/>
      <c r="B114" s="109" t="n"/>
      <c r="C114" s="98" t="inlineStr">
        <is>
          <t>ФОТ</t>
        </is>
      </c>
      <c r="D114" s="271" t="n"/>
      <c r="E114" s="272" t="n"/>
      <c r="F114" s="99" t="n"/>
      <c r="G114" s="107" t="n"/>
      <c r="H114" s="107" t="n"/>
      <c r="I114" s="100" t="n"/>
      <c r="J114" s="100" t="n"/>
      <c r="K114" s="100" t="n"/>
      <c r="L114" s="103" t="n">
        <v>1193.49</v>
      </c>
      <c r="M114" s="100" t="n"/>
      <c r="N114" s="103" t="n">
        <v>85048.10000000001</v>
      </c>
    </row>
    <row r="115" ht="42" customHeight="1">
      <c r="A115" s="96" t="n"/>
      <c r="B115" s="110" t="inlineStr">
        <is>
          <t>Пр/812-001.4-1</t>
        </is>
      </c>
      <c r="C115" s="98" t="inlineStr">
        <is>
          <t>НР Земляные работы по другим видам работ (подготовительным, сопутствующим, укрепительным)</t>
        </is>
      </c>
      <c r="D115" s="271" t="n"/>
      <c r="E115" s="272" t="n"/>
      <c r="F115" s="105" t="inlineStr">
        <is>
          <t>%</t>
        </is>
      </c>
      <c r="G115" s="111" t="n">
        <v>89</v>
      </c>
      <c r="H115" s="112" t="n"/>
      <c r="I115" s="111" t="n">
        <v>89</v>
      </c>
      <c r="J115" s="100" t="n"/>
      <c r="K115" s="100" t="n"/>
      <c r="L115" s="103" t="n">
        <v>1062.21</v>
      </c>
      <c r="M115" s="100" t="n"/>
      <c r="N115" s="113" t="n">
        <v>75692.81</v>
      </c>
    </row>
    <row r="116" ht="42" customHeight="1">
      <c r="A116" s="96" t="n"/>
      <c r="B116" s="110" t="inlineStr">
        <is>
          <t>Пр/774-001.4</t>
        </is>
      </c>
      <c r="C116" s="98" t="inlineStr">
        <is>
          <t>СП Земляные работы по другим видам работ (подготовительным, сопутствующим, укрепительным)</t>
        </is>
      </c>
      <c r="D116" s="271" t="n"/>
      <c r="E116" s="272" t="n"/>
      <c r="F116" s="105" t="inlineStr">
        <is>
          <t>%</t>
        </is>
      </c>
      <c r="G116" s="111" t="n">
        <v>41</v>
      </c>
      <c r="H116" s="112" t="n"/>
      <c r="I116" s="111" t="n">
        <v>41</v>
      </c>
      <c r="J116" s="100" t="n"/>
      <c r="K116" s="100" t="n"/>
      <c r="L116" s="101" t="n">
        <v>489.33</v>
      </c>
      <c r="M116" s="100" t="n"/>
      <c r="N116" s="103" t="n">
        <v>34869.72</v>
      </c>
    </row>
    <row r="117" ht="19.35" customHeight="1">
      <c r="A117" s="96" t="n"/>
      <c r="B117" s="109" t="n"/>
      <c r="C117" s="87" t="inlineStr">
        <is>
          <t>Всего по позиции</t>
        </is>
      </c>
      <c r="D117" s="271" t="n"/>
      <c r="E117" s="272" t="n"/>
      <c r="F117" s="100" t="n"/>
      <c r="G117" s="107" t="n"/>
      <c r="H117" s="107" t="n"/>
      <c r="I117" s="114" t="n"/>
      <c r="J117" s="114" t="n"/>
      <c r="K117" s="114" t="n"/>
      <c r="L117" s="115" t="n">
        <v>5550.69</v>
      </c>
      <c r="M117" s="114" t="n"/>
      <c r="N117" s="93" t="n"/>
    </row>
    <row r="118" ht="55.35" customHeight="1">
      <c r="A118" s="87" t="inlineStr">
        <is>
          <t>9</t>
        </is>
      </c>
      <c r="B118" s="90" t="inlineStr">
        <is>
          <t>ФЕР01-02-100-08</t>
        </is>
      </c>
      <c r="C118" s="91" t="inlineStr">
        <is>
          <t>При трелевке на каждые последующие 100 м добавлять: к расценке 01-02-100-02</t>
        </is>
      </c>
      <c r="D118" s="271" t="n"/>
      <c r="E118" s="272" t="n"/>
      <c r="F118" s="92" t="inlineStr">
        <is>
          <t>100 шт</t>
        </is>
      </c>
      <c r="G118" s="93" t="n">
        <v>2.48</v>
      </c>
      <c r="H118" s="94" t="n">
        <v>1</v>
      </c>
      <c r="I118" s="116" t="n">
        <v>2.48</v>
      </c>
      <c r="J118" s="93" t="n"/>
      <c r="K118" s="93" t="n"/>
      <c r="L118" s="93" t="n"/>
      <c r="M118" s="93" t="n"/>
      <c r="N118" s="93" t="n"/>
    </row>
    <row r="119" ht="19.35" customHeight="1">
      <c r="A119" s="96" t="n"/>
      <c r="B119" s="97" t="inlineStr">
        <is>
          <t>1</t>
        </is>
      </c>
      <c r="C119" s="98" t="inlineStr">
        <is>
          <t>ОТ</t>
        </is>
      </c>
      <c r="D119" s="271" t="n"/>
      <c r="E119" s="272" t="n"/>
      <c r="F119" s="99" t="n"/>
      <c r="G119" s="99" t="n"/>
      <c r="H119" s="99" t="n"/>
      <c r="I119" s="100" t="n"/>
      <c r="J119" s="101" t="n">
        <v>58.34</v>
      </c>
      <c r="K119" s="273" t="n">
        <v>1.2</v>
      </c>
      <c r="L119" s="101" t="n">
        <v>173.62</v>
      </c>
      <c r="M119" s="101" t="n">
        <v>71.26000000000001</v>
      </c>
      <c r="N119" s="103" t="n">
        <v>12372.16</v>
      </c>
    </row>
    <row r="120" ht="19.35" customHeight="1">
      <c r="A120" s="96" t="n"/>
      <c r="B120" s="97" t="inlineStr">
        <is>
          <t>2</t>
        </is>
      </c>
      <c r="C120" s="98" t="inlineStr">
        <is>
          <t>ЭМ</t>
        </is>
      </c>
      <c r="D120" s="271" t="n"/>
      <c r="E120" s="272" t="n"/>
      <c r="F120" s="99" t="n"/>
      <c r="G120" s="99" t="n"/>
      <c r="H120" s="99" t="n"/>
      <c r="I120" s="100" t="n"/>
      <c r="J120" s="101" t="n">
        <v>330.42</v>
      </c>
      <c r="K120" s="273" t="n">
        <v>1.2</v>
      </c>
      <c r="L120" s="101" t="n">
        <v>983.33</v>
      </c>
      <c r="M120" s="100" t="n"/>
      <c r="N120" s="100" t="n"/>
    </row>
    <row r="121" ht="19.35" customHeight="1">
      <c r="A121" s="96" t="n"/>
      <c r="B121" s="97" t="inlineStr">
        <is>
          <t>3</t>
        </is>
      </c>
      <c r="C121" s="98" t="inlineStr">
        <is>
          <t>в т.ч. ОТм</t>
        </is>
      </c>
      <c r="D121" s="271" t="n"/>
      <c r="E121" s="272" t="n"/>
      <c r="F121" s="99" t="n"/>
      <c r="G121" s="99" t="n"/>
      <c r="H121" s="99" t="n"/>
      <c r="I121" s="100" t="n"/>
      <c r="J121" s="101" t="n">
        <v>57.78</v>
      </c>
      <c r="K121" s="273" t="n">
        <v>1.2</v>
      </c>
      <c r="L121" s="101" t="n">
        <v>171.95</v>
      </c>
      <c r="M121" s="101" t="n">
        <v>71.26000000000001</v>
      </c>
      <c r="N121" s="103" t="n">
        <v>12253.16</v>
      </c>
    </row>
    <row r="122" ht="19.35" customHeight="1">
      <c r="A122" s="96" t="n"/>
      <c r="B122" s="104" t="n"/>
      <c r="C122" s="98" t="inlineStr">
        <is>
          <t>ЗТ</t>
        </is>
      </c>
      <c r="D122" s="271" t="n"/>
      <c r="E122" s="272" t="n"/>
      <c r="F122" s="105" t="inlineStr">
        <is>
          <t>чел.-ч</t>
        </is>
      </c>
      <c r="G122" s="101" t="n">
        <v>7.48</v>
      </c>
      <c r="H122" s="273" t="n">
        <v>1.2</v>
      </c>
      <c r="I122" s="275" t="n">
        <v>22.26048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ЗТм</t>
        </is>
      </c>
      <c r="D123" s="271" t="n"/>
      <c r="E123" s="272" t="n"/>
      <c r="F123" s="105" t="inlineStr">
        <is>
          <t>чел.-ч</t>
        </is>
      </c>
      <c r="G123" s="101" t="n">
        <v>4.28</v>
      </c>
      <c r="H123" s="273" t="n">
        <v>1.2</v>
      </c>
      <c r="I123" s="275" t="n">
        <v>12.73728</v>
      </c>
      <c r="J123" s="100" t="n"/>
      <c r="K123" s="100" t="n"/>
      <c r="L123" s="100" t="n"/>
      <c r="M123" s="100" t="n"/>
      <c r="N123" s="100" t="n"/>
    </row>
    <row r="124" ht="19.35" customHeight="1">
      <c r="A124" s="96" t="n"/>
      <c r="B124" s="104" t="n"/>
      <c r="C124" s="98" t="inlineStr">
        <is>
          <t>Итого по расценке</t>
        </is>
      </c>
      <c r="D124" s="271" t="n"/>
      <c r="E124" s="272" t="n"/>
      <c r="F124" s="99" t="n"/>
      <c r="G124" s="107" t="n"/>
      <c r="H124" s="107" t="n"/>
      <c r="I124" s="100" t="n"/>
      <c r="J124" s="101" t="n">
        <v>388.76</v>
      </c>
      <c r="K124" s="100" t="n"/>
      <c r="L124" s="103" t="n">
        <v>1156.95</v>
      </c>
      <c r="M124" s="100" t="n"/>
      <c r="N124" s="108" t="n"/>
    </row>
    <row r="125" ht="19.35" customHeight="1">
      <c r="A125" s="96" t="n"/>
      <c r="B125" s="109" t="n"/>
      <c r="C125" s="98" t="inlineStr">
        <is>
          <t>ФОТ</t>
        </is>
      </c>
      <c r="D125" s="271" t="n"/>
      <c r="E125" s="272" t="n"/>
      <c r="F125" s="99" t="n"/>
      <c r="G125" s="107" t="n"/>
      <c r="H125" s="107" t="n"/>
      <c r="I125" s="100" t="n"/>
      <c r="J125" s="100" t="n"/>
      <c r="K125" s="100" t="n"/>
      <c r="L125" s="101" t="n">
        <v>345.57</v>
      </c>
      <c r="M125" s="100" t="n"/>
      <c r="N125" s="103" t="n">
        <v>24625.32</v>
      </c>
    </row>
    <row r="126" ht="42" customHeight="1">
      <c r="A126" s="96" t="n"/>
      <c r="B126" s="110" t="inlineStr">
        <is>
          <t>Пр/812-001.4-1</t>
        </is>
      </c>
      <c r="C126" s="98" t="inlineStr">
        <is>
          <t>НР Земляные работы по другим видам работ (подготовительным, сопутствующим, укрепительным)</t>
        </is>
      </c>
      <c r="D126" s="271" t="n"/>
      <c r="E126" s="272" t="n"/>
      <c r="F126" s="105" t="inlineStr">
        <is>
          <t>%</t>
        </is>
      </c>
      <c r="G126" s="111" t="n">
        <v>89</v>
      </c>
      <c r="H126" s="112" t="n"/>
      <c r="I126" s="111" t="n">
        <v>89</v>
      </c>
      <c r="J126" s="100" t="n"/>
      <c r="K126" s="100" t="n"/>
      <c r="L126" s="101" t="n">
        <v>307.56</v>
      </c>
      <c r="M126" s="100" t="n"/>
      <c r="N126" s="113" t="n">
        <v>21916.53</v>
      </c>
    </row>
    <row r="127" ht="42" customHeight="1">
      <c r="A127" s="96" t="n"/>
      <c r="B127" s="110" t="inlineStr">
        <is>
          <t>Пр/774-001.4</t>
        </is>
      </c>
      <c r="C127" s="98" t="inlineStr">
        <is>
          <t>СП Земляные работы по другим видам работ (подготовительным, сопутствующим, укрепительным)</t>
        </is>
      </c>
      <c r="D127" s="271" t="n"/>
      <c r="E127" s="272" t="n"/>
      <c r="F127" s="105" t="inlineStr">
        <is>
          <t>%</t>
        </is>
      </c>
      <c r="G127" s="111" t="n">
        <v>41</v>
      </c>
      <c r="H127" s="112" t="n"/>
      <c r="I127" s="111" t="n">
        <v>41</v>
      </c>
      <c r="J127" s="100" t="n"/>
      <c r="K127" s="100" t="n"/>
      <c r="L127" s="101" t="n">
        <v>141.68</v>
      </c>
      <c r="M127" s="100" t="n"/>
      <c r="N127" s="103" t="n">
        <v>10096.38</v>
      </c>
    </row>
    <row r="128" ht="19.35" customHeight="1">
      <c r="A128" s="96" t="n"/>
      <c r="B128" s="109" t="n"/>
      <c r="C128" s="87" t="inlineStr">
        <is>
          <t>Всего по позиции</t>
        </is>
      </c>
      <c r="D128" s="271" t="n"/>
      <c r="E128" s="272" t="n"/>
      <c r="F128" s="100" t="n"/>
      <c r="G128" s="107" t="n"/>
      <c r="H128" s="107" t="n"/>
      <c r="I128" s="114" t="n"/>
      <c r="J128" s="114" t="n"/>
      <c r="K128" s="114" t="n"/>
      <c r="L128" s="115" t="n">
        <v>1606.19</v>
      </c>
      <c r="M128" s="114" t="n"/>
      <c r="N128" s="93" t="n"/>
    </row>
    <row r="129" ht="68.65000000000001" customHeight="1">
      <c r="A129" s="87" t="inlineStr">
        <is>
          <t>10</t>
        </is>
      </c>
      <c r="B129" s="90" t="inlineStr">
        <is>
          <t>ФЕР01-02-100-03</t>
        </is>
      </c>
      <c r="C129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271" t="n"/>
      <c r="E129" s="272" t="n"/>
      <c r="F129" s="92" t="inlineStr">
        <is>
          <t>100 шт</t>
        </is>
      </c>
      <c r="G129" s="93" t="n">
        <v>1.53</v>
      </c>
      <c r="H129" s="94" t="n">
        <v>1</v>
      </c>
      <c r="I129" s="116" t="n">
        <v>1.53</v>
      </c>
      <c r="J129" s="93" t="n"/>
      <c r="K129" s="93" t="n"/>
      <c r="L129" s="93" t="n"/>
      <c r="M129" s="93" t="n"/>
      <c r="N129" s="93" t="n"/>
    </row>
    <row r="130" ht="19.35" customHeight="1">
      <c r="A130" s="96" t="n"/>
      <c r="B130" s="97" t="inlineStr">
        <is>
          <t>1</t>
        </is>
      </c>
      <c r="C130" s="98" t="inlineStr">
        <is>
          <t>ОТ</t>
        </is>
      </c>
      <c r="D130" s="271" t="n"/>
      <c r="E130" s="272" t="n"/>
      <c r="F130" s="99" t="n"/>
      <c r="G130" s="99" t="n"/>
      <c r="H130" s="99" t="n"/>
      <c r="I130" s="100" t="n"/>
      <c r="J130" s="101" t="n">
        <v>326.82</v>
      </c>
      <c r="K130" s="273" t="n">
        <v>1.2</v>
      </c>
      <c r="L130" s="101" t="n">
        <v>600.04</v>
      </c>
      <c r="M130" s="101" t="n">
        <v>71.26000000000001</v>
      </c>
      <c r="N130" s="103" t="n">
        <v>42758.85</v>
      </c>
    </row>
    <row r="131" ht="19.35" customHeight="1">
      <c r="A131" s="96" t="n"/>
      <c r="B131" s="97" t="inlineStr">
        <is>
          <t>2</t>
        </is>
      </c>
      <c r="C131" s="98" t="inlineStr">
        <is>
          <t>ЭМ</t>
        </is>
      </c>
      <c r="D131" s="271" t="n"/>
      <c r="E131" s="272" t="n"/>
      <c r="F131" s="99" t="n"/>
      <c r="G131" s="99" t="n"/>
      <c r="H131" s="99" t="n"/>
      <c r="I131" s="100" t="n"/>
      <c r="J131" s="103" t="n">
        <v>1852.8</v>
      </c>
      <c r="K131" s="273" t="n">
        <v>1.2</v>
      </c>
      <c r="L131" s="103" t="n">
        <v>3401.74</v>
      </c>
      <c r="M131" s="100" t="n"/>
      <c r="N131" s="100" t="n"/>
    </row>
    <row r="132" ht="19.35" customHeight="1">
      <c r="A132" s="96" t="n"/>
      <c r="B132" s="97" t="inlineStr">
        <is>
          <t>3</t>
        </is>
      </c>
      <c r="C132" s="98" t="inlineStr">
        <is>
          <t>в т.ч. ОТм</t>
        </is>
      </c>
      <c r="D132" s="271" t="n"/>
      <c r="E132" s="272" t="n"/>
      <c r="F132" s="99" t="n"/>
      <c r="G132" s="99" t="n"/>
      <c r="H132" s="99" t="n"/>
      <c r="I132" s="100" t="n"/>
      <c r="J132" s="101" t="n">
        <v>324</v>
      </c>
      <c r="K132" s="273" t="n">
        <v>1.2</v>
      </c>
      <c r="L132" s="101" t="n">
        <v>594.86</v>
      </c>
      <c r="M132" s="101" t="n">
        <v>71.26000000000001</v>
      </c>
      <c r="N132" s="103" t="n">
        <v>42389.72</v>
      </c>
    </row>
    <row r="133" ht="19.35" customHeight="1">
      <c r="A133" s="96" t="n"/>
      <c r="B133" s="104" t="n"/>
      <c r="C133" s="98" t="inlineStr">
        <is>
          <t>ЗТ</t>
        </is>
      </c>
      <c r="D133" s="271" t="n"/>
      <c r="E133" s="272" t="n"/>
      <c r="F133" s="105" t="inlineStr">
        <is>
          <t>чел.-ч</t>
        </is>
      </c>
      <c r="G133" s="276" t="n">
        <v>41.9</v>
      </c>
      <c r="H133" s="273" t="n">
        <v>1.2</v>
      </c>
      <c r="I133" s="277" t="n">
        <v>76.9284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ЗТм</t>
        </is>
      </c>
      <c r="D134" s="271" t="n"/>
      <c r="E134" s="272" t="n"/>
      <c r="F134" s="105" t="inlineStr">
        <is>
          <t>чел.-ч</t>
        </is>
      </c>
      <c r="G134" s="122" t="n">
        <v>24</v>
      </c>
      <c r="H134" s="273" t="n">
        <v>1.2</v>
      </c>
      <c r="I134" s="279" t="n">
        <v>44.064</v>
      </c>
      <c r="J134" s="100" t="n"/>
      <c r="K134" s="100" t="n"/>
      <c r="L134" s="100" t="n"/>
      <c r="M134" s="100" t="n"/>
      <c r="N134" s="100" t="n"/>
    </row>
    <row r="135" ht="19.35" customHeight="1">
      <c r="A135" s="96" t="n"/>
      <c r="B135" s="104" t="n"/>
      <c r="C135" s="98" t="inlineStr">
        <is>
          <t>Итого по расценке</t>
        </is>
      </c>
      <c r="D135" s="271" t="n"/>
      <c r="E135" s="272" t="n"/>
      <c r="F135" s="99" t="n"/>
      <c r="G135" s="107" t="n"/>
      <c r="H135" s="107" t="n"/>
      <c r="I135" s="100" t="n"/>
      <c r="J135" s="103" t="n">
        <v>2179.62</v>
      </c>
      <c r="K135" s="100" t="n"/>
      <c r="L135" s="103" t="n">
        <v>4001.78</v>
      </c>
      <c r="M135" s="100" t="n"/>
      <c r="N135" s="108" t="n"/>
    </row>
    <row r="136" ht="19.35" customHeight="1">
      <c r="A136" s="96" t="n"/>
      <c r="B136" s="109" t="n"/>
      <c r="C136" s="98" t="inlineStr">
        <is>
          <t>ФОТ</t>
        </is>
      </c>
      <c r="D136" s="271" t="n"/>
      <c r="E136" s="272" t="n"/>
      <c r="F136" s="99" t="n"/>
      <c r="G136" s="107" t="n"/>
      <c r="H136" s="107" t="n"/>
      <c r="I136" s="100" t="n"/>
      <c r="J136" s="100" t="n"/>
      <c r="K136" s="100" t="n"/>
      <c r="L136" s="103" t="n">
        <v>1194.9</v>
      </c>
      <c r="M136" s="100" t="n"/>
      <c r="N136" s="103" t="n">
        <v>85148.57000000001</v>
      </c>
    </row>
    <row r="137" ht="42" customHeight="1">
      <c r="A137" s="96" t="n"/>
      <c r="B137" s="110" t="inlineStr">
        <is>
          <t>Пр/812-001.4-1</t>
        </is>
      </c>
      <c r="C137" s="98" t="inlineStr">
        <is>
          <t>НР Земляные работы по другим видам работ (подготовительным, сопутствующим, укрепительным)</t>
        </is>
      </c>
      <c r="D137" s="271" t="n"/>
      <c r="E137" s="272" t="n"/>
      <c r="F137" s="105" t="inlineStr">
        <is>
          <t>%</t>
        </is>
      </c>
      <c r="G137" s="111" t="n">
        <v>89</v>
      </c>
      <c r="H137" s="112" t="n"/>
      <c r="I137" s="111" t="n">
        <v>89</v>
      </c>
      <c r="J137" s="100" t="n"/>
      <c r="K137" s="100" t="n"/>
      <c r="L137" s="103" t="n">
        <v>1063.46</v>
      </c>
      <c r="M137" s="100" t="n"/>
      <c r="N137" s="113" t="n">
        <v>75782.23</v>
      </c>
    </row>
    <row r="138" ht="42" customHeight="1">
      <c r="A138" s="96" t="n"/>
      <c r="B138" s="110" t="inlineStr">
        <is>
          <t>Пр/774-001.4</t>
        </is>
      </c>
      <c r="C138" s="98" t="inlineStr">
        <is>
          <t>СП Земляные работы по другим видам работ (подготовительным, сопутствующим, укрепительным)</t>
        </is>
      </c>
      <c r="D138" s="271" t="n"/>
      <c r="E138" s="272" t="n"/>
      <c r="F138" s="105" t="inlineStr">
        <is>
          <t>%</t>
        </is>
      </c>
      <c r="G138" s="111" t="n">
        <v>41</v>
      </c>
      <c r="H138" s="112" t="n"/>
      <c r="I138" s="111" t="n">
        <v>41</v>
      </c>
      <c r="J138" s="100" t="n"/>
      <c r="K138" s="100" t="n"/>
      <c r="L138" s="101" t="n">
        <v>489.91</v>
      </c>
      <c r="M138" s="100" t="n"/>
      <c r="N138" s="103" t="n">
        <v>34910.91</v>
      </c>
    </row>
    <row r="139" ht="19.35" customHeight="1">
      <c r="A139" s="96" t="n"/>
      <c r="B139" s="109" t="n"/>
      <c r="C139" s="87" t="inlineStr">
        <is>
          <t>Всего по позиции</t>
        </is>
      </c>
      <c r="D139" s="271" t="n"/>
      <c r="E139" s="272" t="n"/>
      <c r="F139" s="100" t="n"/>
      <c r="G139" s="107" t="n"/>
      <c r="H139" s="107" t="n"/>
      <c r="I139" s="114" t="n"/>
      <c r="J139" s="114" t="n"/>
      <c r="K139" s="114" t="n"/>
      <c r="L139" s="115" t="n">
        <v>5555.15</v>
      </c>
      <c r="M139" s="114" t="n"/>
      <c r="N139" s="93" t="n"/>
    </row>
    <row r="140" ht="55.35" customHeight="1">
      <c r="A140" s="87" t="inlineStr">
        <is>
          <t>11</t>
        </is>
      </c>
      <c r="B140" s="90" t="inlineStr">
        <is>
          <t>ФЕР01-02-100-09</t>
        </is>
      </c>
      <c r="C140" s="91" t="inlineStr">
        <is>
          <t>При трелевке на каждые последующие 100 м добавлять: к расценке 01-02-100-03</t>
        </is>
      </c>
      <c r="D140" s="271" t="n"/>
      <c r="E140" s="272" t="n"/>
      <c r="F140" s="92" t="inlineStr">
        <is>
          <t>100 шт</t>
        </is>
      </c>
      <c r="G140" s="93" t="n">
        <v>1.53</v>
      </c>
      <c r="H140" s="94" t="n">
        <v>1</v>
      </c>
      <c r="I140" s="116" t="n">
        <v>1.53</v>
      </c>
      <c r="J140" s="93" t="n"/>
      <c r="K140" s="93" t="n"/>
      <c r="L140" s="93" t="n"/>
      <c r="M140" s="93" t="n"/>
      <c r="N140" s="93" t="n"/>
    </row>
    <row r="141" ht="19.35" customHeight="1">
      <c r="A141" s="96" t="n"/>
      <c r="B141" s="97" t="inlineStr">
        <is>
          <t>1</t>
        </is>
      </c>
      <c r="C141" s="98" t="inlineStr">
        <is>
          <t>ОТ</t>
        </is>
      </c>
      <c r="D141" s="271" t="n"/>
      <c r="E141" s="272" t="n"/>
      <c r="F141" s="99" t="n"/>
      <c r="G141" s="99" t="n"/>
      <c r="H141" s="99" t="n"/>
      <c r="I141" s="100" t="n"/>
      <c r="J141" s="101" t="n">
        <v>93.59999999999999</v>
      </c>
      <c r="K141" s="273" t="n">
        <v>1.2</v>
      </c>
      <c r="L141" s="101" t="n">
        <v>171.85</v>
      </c>
      <c r="M141" s="101" t="n">
        <v>71.26000000000001</v>
      </c>
      <c r="N141" s="103" t="n">
        <v>12246.03</v>
      </c>
    </row>
    <row r="142" ht="19.35" customHeight="1">
      <c r="A142" s="96" t="n"/>
      <c r="B142" s="97" t="inlineStr">
        <is>
          <t>2</t>
        </is>
      </c>
      <c r="C142" s="98" t="inlineStr">
        <is>
          <t>ЭМ</t>
        </is>
      </c>
      <c r="D142" s="271" t="n"/>
      <c r="E142" s="272" t="n"/>
      <c r="F142" s="99" t="n"/>
      <c r="G142" s="99" t="n"/>
      <c r="H142" s="99" t="n"/>
      <c r="I142" s="100" t="n"/>
      <c r="J142" s="101" t="n">
        <v>531.14</v>
      </c>
      <c r="K142" s="273" t="n">
        <v>1.2</v>
      </c>
      <c r="L142" s="101" t="n">
        <v>975.17</v>
      </c>
      <c r="M142" s="100" t="n"/>
      <c r="N142" s="100" t="n"/>
    </row>
    <row r="143" ht="19.35" customHeight="1">
      <c r="A143" s="96" t="n"/>
      <c r="B143" s="97" t="inlineStr">
        <is>
          <t>3</t>
        </is>
      </c>
      <c r="C143" s="98" t="inlineStr">
        <is>
          <t>в т.ч. ОТм</t>
        </is>
      </c>
      <c r="D143" s="271" t="n"/>
      <c r="E143" s="272" t="n"/>
      <c r="F143" s="99" t="n"/>
      <c r="G143" s="99" t="n"/>
      <c r="H143" s="99" t="n"/>
      <c r="I143" s="100" t="n"/>
      <c r="J143" s="101" t="n">
        <v>92.88</v>
      </c>
      <c r="K143" s="273" t="n">
        <v>1.2</v>
      </c>
      <c r="L143" s="101" t="n">
        <v>170.53</v>
      </c>
      <c r="M143" s="101" t="n">
        <v>71.26000000000001</v>
      </c>
      <c r="N143" s="103" t="n">
        <v>12151.97</v>
      </c>
    </row>
    <row r="144" ht="19.35" customHeight="1">
      <c r="A144" s="96" t="n"/>
      <c r="B144" s="104" t="n"/>
      <c r="C144" s="98" t="inlineStr">
        <is>
          <t>ЗТ</t>
        </is>
      </c>
      <c r="D144" s="271" t="n"/>
      <c r="E144" s="272" t="n"/>
      <c r="F144" s="105" t="inlineStr">
        <is>
          <t>чел.-ч</t>
        </is>
      </c>
      <c r="G144" s="122" t="n">
        <v>12</v>
      </c>
      <c r="H144" s="273" t="n">
        <v>1.2</v>
      </c>
      <c r="I144" s="279" t="n">
        <v>22.032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ЗТм</t>
        </is>
      </c>
      <c r="D145" s="271" t="n"/>
      <c r="E145" s="272" t="n"/>
      <c r="F145" s="105" t="inlineStr">
        <is>
          <t>чел.-ч</t>
        </is>
      </c>
      <c r="G145" s="101" t="n">
        <v>6.88</v>
      </c>
      <c r="H145" s="273" t="n">
        <v>1.2</v>
      </c>
      <c r="I145" s="275" t="n">
        <v>12.63168</v>
      </c>
      <c r="J145" s="100" t="n"/>
      <c r="K145" s="100" t="n"/>
      <c r="L145" s="100" t="n"/>
      <c r="M145" s="100" t="n"/>
      <c r="N145" s="100" t="n"/>
    </row>
    <row r="146" ht="19.35" customHeight="1">
      <c r="A146" s="96" t="n"/>
      <c r="B146" s="104" t="n"/>
      <c r="C146" s="98" t="inlineStr">
        <is>
          <t>Итого по расценке</t>
        </is>
      </c>
      <c r="D146" s="271" t="n"/>
      <c r="E146" s="272" t="n"/>
      <c r="F146" s="99" t="n"/>
      <c r="G146" s="107" t="n"/>
      <c r="H146" s="107" t="n"/>
      <c r="I146" s="100" t="n"/>
      <c r="J146" s="101" t="n">
        <v>624.74</v>
      </c>
      <c r="K146" s="100" t="n"/>
      <c r="L146" s="103" t="n">
        <v>1147.02</v>
      </c>
      <c r="M146" s="100" t="n"/>
      <c r="N146" s="108" t="n"/>
    </row>
    <row r="147" ht="19.35" customHeight="1">
      <c r="A147" s="96" t="n"/>
      <c r="B147" s="109" t="n"/>
      <c r="C147" s="98" t="inlineStr">
        <is>
          <t>ФОТ</t>
        </is>
      </c>
      <c r="D147" s="271" t="n"/>
      <c r="E147" s="272" t="n"/>
      <c r="F147" s="99" t="n"/>
      <c r="G147" s="107" t="n"/>
      <c r="H147" s="107" t="n"/>
      <c r="I147" s="100" t="n"/>
      <c r="J147" s="100" t="n"/>
      <c r="K147" s="100" t="n"/>
      <c r="L147" s="101" t="n">
        <v>342.38</v>
      </c>
      <c r="M147" s="100" t="n"/>
      <c r="N147" s="103" t="n">
        <v>24398</v>
      </c>
    </row>
    <row r="148" ht="42" customHeight="1">
      <c r="A148" s="96" t="n"/>
      <c r="B148" s="110" t="inlineStr">
        <is>
          <t>Пр/812-001.4-1</t>
        </is>
      </c>
      <c r="C148" s="98" t="inlineStr">
        <is>
          <t>НР Земляные работы по другим видам работ (подготовительным, сопутствующим, укрепительным)</t>
        </is>
      </c>
      <c r="D148" s="271" t="n"/>
      <c r="E148" s="272" t="n"/>
      <c r="F148" s="105" t="inlineStr">
        <is>
          <t>%</t>
        </is>
      </c>
      <c r="G148" s="111" t="n">
        <v>89</v>
      </c>
      <c r="H148" s="112" t="n"/>
      <c r="I148" s="111" t="n">
        <v>89</v>
      </c>
      <c r="J148" s="100" t="n"/>
      <c r="K148" s="100" t="n"/>
      <c r="L148" s="101" t="n">
        <v>304.72</v>
      </c>
      <c r="M148" s="100" t="n"/>
      <c r="N148" s="113" t="n">
        <v>21714.22</v>
      </c>
    </row>
    <row r="149" ht="42" customHeight="1">
      <c r="A149" s="96" t="n"/>
      <c r="B149" s="110" t="inlineStr">
        <is>
          <t>Пр/774-001.4</t>
        </is>
      </c>
      <c r="C149" s="98" t="inlineStr">
        <is>
          <t>СП Земляные работы по другим видам работ (подготовительным, сопутствующим, укрепительным)</t>
        </is>
      </c>
      <c r="D149" s="271" t="n"/>
      <c r="E149" s="272" t="n"/>
      <c r="F149" s="105" t="inlineStr">
        <is>
          <t>%</t>
        </is>
      </c>
      <c r="G149" s="111" t="n">
        <v>41</v>
      </c>
      <c r="H149" s="112" t="n"/>
      <c r="I149" s="111" t="n">
        <v>41</v>
      </c>
      <c r="J149" s="100" t="n"/>
      <c r="K149" s="100" t="n"/>
      <c r="L149" s="101" t="n">
        <v>140.38</v>
      </c>
      <c r="M149" s="100" t="n"/>
      <c r="N149" s="103" t="n">
        <v>10003.18</v>
      </c>
    </row>
    <row r="150" ht="19.35" customHeight="1">
      <c r="A150" s="96" t="n"/>
      <c r="B150" s="109" t="n"/>
      <c r="C150" s="87" t="inlineStr">
        <is>
          <t>Всего по позиции</t>
        </is>
      </c>
      <c r="D150" s="271" t="n"/>
      <c r="E150" s="272" t="n"/>
      <c r="F150" s="100" t="n"/>
      <c r="G150" s="107" t="n"/>
      <c r="H150" s="107" t="n"/>
      <c r="I150" s="114" t="n"/>
      <c r="J150" s="114" t="n"/>
      <c r="K150" s="114" t="n"/>
      <c r="L150" s="115" t="n">
        <v>1592.12</v>
      </c>
      <c r="M150" s="114" t="n"/>
      <c r="N150" s="93" t="n"/>
    </row>
    <row r="151" ht="19.35" customHeight="1">
      <c r="A151" s="123" t="n"/>
      <c r="B151" s="123" t="n"/>
      <c r="C151" s="124" t="inlineStr">
        <is>
          <t>Итого по разделу 1. Вырубка просеки</t>
        </is>
      </c>
      <c r="L151" s="125" t="n">
        <v>54614.33</v>
      </c>
      <c r="M151" s="123" t="n"/>
      <c r="N151" s="126" t="n"/>
    </row>
    <row r="152" ht="19.35" customHeight="1">
      <c r="A152" s="127" t="n"/>
      <c r="B152" s="128" t="n"/>
      <c r="C152" s="129" t="inlineStr">
        <is>
          <t>Итого прямые затраты по разделу</t>
        </is>
      </c>
      <c r="L152" s="130" t="n">
        <v>30966.54</v>
      </c>
      <c r="M152" s="131" t="n"/>
      <c r="N152" s="130" t="n">
        <v>1427696.22</v>
      </c>
    </row>
    <row r="153" ht="19.35" customHeight="1">
      <c r="A153" s="127" t="n"/>
      <c r="B153" s="128" t="n"/>
      <c r="C153" s="129" t="inlineStr">
        <is>
          <t>в том числе</t>
        </is>
      </c>
      <c r="L153" s="130" t="n"/>
      <c r="M153" s="131" t="n"/>
      <c r="N153" s="130" t="n"/>
    </row>
    <row r="154" ht="19.35" customHeight="1">
      <c r="A154" s="127" t="n"/>
      <c r="B154" s="128" t="n"/>
      <c r="C154" s="129" t="inlineStr">
        <is>
          <t>- оплата труда (ОТ)</t>
        </is>
      </c>
      <c r="L154" s="130" t="n">
        <v>15482.95</v>
      </c>
      <c r="M154" s="131" t="n"/>
      <c r="N154" s="130" t="n">
        <v>1103315.01</v>
      </c>
    </row>
    <row r="155" ht="19.35" customHeight="1">
      <c r="A155" s="127" t="n"/>
      <c r="B155" s="128" t="n"/>
      <c r="C155" s="129" t="inlineStr">
        <is>
          <t>- эксплуатация машин и механизмов</t>
        </is>
      </c>
      <c r="L155" s="130" t="n">
        <v>15483.59</v>
      </c>
      <c r="M155" s="131" t="n"/>
      <c r="N155" s="130" t="n">
        <v>324381.21</v>
      </c>
    </row>
    <row r="156" ht="19.35" customHeight="1">
      <c r="A156" s="127" t="n"/>
      <c r="B156" s="132" t="n"/>
      <c r="C156" s="133" t="inlineStr">
        <is>
          <t>в том числе</t>
        </is>
      </c>
      <c r="L156" s="130" t="n"/>
      <c r="M156" s="131" t="n"/>
      <c r="N156" s="130" t="n"/>
    </row>
    <row r="157" ht="19.35" customHeight="1">
      <c r="A157" s="127" t="n"/>
      <c r="B157" s="132" t="n"/>
      <c r="C157" s="133" t="inlineStr">
        <is>
          <t>эксплуатация машин и механизмов без учета доплат к оплате труда машинистов</t>
        </is>
      </c>
      <c r="L157" s="130" t="n">
        <v>15483.59</v>
      </c>
      <c r="M157" s="131" t="n"/>
      <c r="N157" s="130" t="n">
        <v>324381.21</v>
      </c>
    </row>
    <row r="158" ht="19.35" customHeight="1">
      <c r="A158" s="127" t="n"/>
      <c r="B158" s="132" t="n"/>
      <c r="C158" s="133" t="inlineStr">
        <is>
          <t>в том числе</t>
        </is>
      </c>
      <c r="L158" s="130" t="n"/>
      <c r="M158" s="131" t="n"/>
      <c r="N158" s="130" t="n"/>
    </row>
    <row r="159" ht="19.35" customHeight="1">
      <c r="A159" s="127" t="n"/>
      <c r="B159" s="132" t="n"/>
      <c r="C159" s="133" t="inlineStr">
        <is>
          <t>оплата труда машинистов (ОТм)</t>
        </is>
      </c>
      <c r="L159" s="130" t="n">
        <v>2707.65</v>
      </c>
      <c r="M159" s="131" t="n"/>
      <c r="N159" s="130" t="n">
        <v>192947.15</v>
      </c>
    </row>
    <row r="160" ht="19.35" customHeight="1">
      <c r="A160" s="127" t="n"/>
      <c r="B160" s="128" t="n"/>
      <c r="C160" s="129" t="inlineStr">
        <is>
          <t>Итого ФОТ (справочно)</t>
        </is>
      </c>
      <c r="L160" s="130" t="n">
        <v>18190.6</v>
      </c>
      <c r="M160" s="131" t="n"/>
      <c r="N160" s="130" t="n">
        <v>1296262.16</v>
      </c>
    </row>
    <row r="161" ht="19.35" customHeight="1">
      <c r="A161" s="127" t="n"/>
      <c r="B161" s="128" t="n"/>
      <c r="C161" s="129" t="inlineStr">
        <is>
          <t>Итого накладные расходы</t>
        </is>
      </c>
      <c r="L161" s="130" t="n">
        <v>16189.64</v>
      </c>
      <c r="M161" s="131" t="n"/>
      <c r="N161" s="130" t="n">
        <v>1153673.31</v>
      </c>
    </row>
    <row r="162" ht="19.35" customHeight="1">
      <c r="A162" s="127" t="n"/>
      <c r="B162" s="128" t="n"/>
      <c r="C162" s="129" t="inlineStr">
        <is>
          <t>Итого сметная прибыль</t>
        </is>
      </c>
      <c r="L162" s="130" t="n">
        <v>7458.15</v>
      </c>
      <c r="M162" s="131" t="n"/>
      <c r="N162" s="130" t="n">
        <v>531467.47</v>
      </c>
    </row>
    <row r="163" ht="19.35" customHeight="1">
      <c r="A163" s="127" t="n"/>
      <c r="B163" s="134" t="n"/>
      <c r="C163" s="135" t="inlineStr">
        <is>
          <t>Итого по разделу</t>
        </is>
      </c>
      <c r="L163" s="125" t="n">
        <v>54614.33</v>
      </c>
      <c r="M163" s="136" t="n"/>
      <c r="N163" s="125" t="n">
        <v>3112837</v>
      </c>
    </row>
    <row r="164" ht="19.35" customHeight="1">
      <c r="A164" s="127" t="n"/>
      <c r="B164" s="132" t="n"/>
      <c r="C164" s="133" t="inlineStr">
        <is>
          <t>Справочно</t>
        </is>
      </c>
      <c r="L164" s="130" t="n"/>
      <c r="M164" s="131" t="n"/>
      <c r="N164" s="130" t="n"/>
    </row>
    <row r="165" ht="19.35" customHeight="1">
      <c r="A165" s="127" t="n"/>
      <c r="B165" s="128" t="n"/>
      <c r="C165" s="133" t="inlineStr">
        <is>
          <t>затраты труда рабочих</t>
        </is>
      </c>
      <c r="I165" s="137" t="n">
        <v>1834.54224</v>
      </c>
      <c r="J165" s="138" t="n"/>
      <c r="K165" s="138" t="n"/>
      <c r="L165" s="131" t="n"/>
      <c r="M165" s="131" t="n"/>
      <c r="N165" s="131" t="n"/>
    </row>
    <row r="166" ht="19.35" customHeight="1">
      <c r="A166" s="127" t="n"/>
      <c r="B166" s="128" t="n"/>
      <c r="C166" s="133" t="inlineStr">
        <is>
          <t>затраты труда машинистов</t>
        </is>
      </c>
      <c r="I166" s="137" t="n">
        <v>200.56464</v>
      </c>
      <c r="J166" s="138" t="n"/>
      <c r="K166" s="138" t="n"/>
      <c r="L166" s="131" t="n"/>
      <c r="M166" s="131" t="n"/>
      <c r="N166" s="131" t="n"/>
    </row>
    <row r="167" ht="19.35" customHeight="1">
      <c r="A167" s="139" t="n"/>
      <c r="B167" s="140" t="n"/>
      <c r="C167" s="141" t="inlineStr">
        <is>
          <t>ВСЕГО по смете</t>
        </is>
      </c>
      <c r="D167" s="142" t="n"/>
      <c r="E167" s="142" t="n"/>
      <c r="F167" s="143" t="n"/>
      <c r="G167" s="143" t="n"/>
      <c r="H167" s="143" t="n"/>
      <c r="I167" s="143" t="n"/>
      <c r="J167" s="143" t="n"/>
      <c r="K167" s="143" t="n"/>
      <c r="L167" s="144" t="n"/>
      <c r="M167" s="143" t="n"/>
      <c r="N167" s="145" t="n"/>
    </row>
    <row r="168" ht="19.35" customHeight="1">
      <c r="A168" s="127" t="n"/>
      <c r="B168" s="134" t="n"/>
      <c r="C168" s="135" t="inlineStr">
        <is>
          <t>Итого по всем разделам</t>
        </is>
      </c>
      <c r="L168" s="125" t="n">
        <v>54614.33</v>
      </c>
      <c r="M168" s="126" t="n"/>
      <c r="N168" s="125" t="n"/>
    </row>
    <row r="169" ht="19.35" customHeight="1">
      <c r="A169" s="127" t="n"/>
      <c r="B169" s="128" t="n"/>
      <c r="C169" s="129" t="inlineStr">
        <is>
          <t>ВСЕГО строительные работы</t>
        </is>
      </c>
      <c r="L169" s="130" t="n">
        <v>54614.33</v>
      </c>
      <c r="M169" s="131" t="n"/>
      <c r="N169" s="130" t="n">
        <v>3112837</v>
      </c>
    </row>
    <row r="170" ht="19.35" customHeight="1">
      <c r="A170" s="127" t="n"/>
      <c r="B170" s="132" t="n"/>
      <c r="C170" s="133" t="inlineStr">
        <is>
          <t>в том числе</t>
        </is>
      </c>
      <c r="L170" s="130" t="n"/>
      <c r="M170" s="131" t="n"/>
      <c r="N170" s="130" t="n"/>
    </row>
    <row r="171" ht="19.35" customHeight="1">
      <c r="A171" s="127" t="n"/>
      <c r="B171" s="132" t="n"/>
      <c r="C171" s="133" t="inlineStr">
        <is>
          <t>всего прямые затраты</t>
        </is>
      </c>
      <c r="L171" s="130" t="n">
        <v>30966.54</v>
      </c>
      <c r="M171" s="131" t="n"/>
      <c r="N171" s="130" t="n">
        <v>1427696.22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- оплата труда (ОТ)</t>
        </is>
      </c>
      <c r="L173" s="130" t="n">
        <v>15482.95</v>
      </c>
      <c r="M173" s="131" t="n"/>
      <c r="N173" s="130" t="n">
        <v>1103315.01</v>
      </c>
    </row>
    <row r="174" ht="19.35" customHeight="1">
      <c r="A174" s="127" t="n"/>
      <c r="B174" s="132" t="n"/>
      <c r="C174" s="133" t="inlineStr">
        <is>
          <t>- эксплуатация машин и механизмов</t>
        </is>
      </c>
      <c r="L174" s="130" t="n">
        <v>15483.59</v>
      </c>
      <c r="M174" s="131" t="n"/>
      <c r="N174" s="130" t="n">
        <v>324381.21</v>
      </c>
    </row>
    <row r="175" ht="19.35" customHeight="1">
      <c r="A175" s="127" t="n"/>
      <c r="B175" s="132" t="n"/>
      <c r="C175" s="133" t="inlineStr">
        <is>
          <t>в т.ч. эксплуатация машин и механизмов без учета доплат к оплате труда машинистов</t>
        </is>
      </c>
      <c r="L175" s="130" t="n">
        <v>15483.59</v>
      </c>
      <c r="M175" s="131" t="n"/>
      <c r="N175" s="130" t="n">
        <v>324381.21</v>
      </c>
    </row>
    <row r="176" ht="19.35" customHeight="1">
      <c r="A176" s="127" t="n"/>
      <c r="B176" s="132" t="n"/>
      <c r="C176" s="133" t="inlineStr">
        <is>
          <t>- в т.ч. оплата труда машинистов (ОТм)</t>
        </is>
      </c>
      <c r="L176" s="130" t="n">
        <v>2707.65</v>
      </c>
      <c r="M176" s="131" t="n"/>
      <c r="N176" s="130" t="n">
        <v>192947.15</v>
      </c>
    </row>
    <row r="177" ht="19.35" customHeight="1">
      <c r="A177" s="127" t="n"/>
      <c r="B177" s="132" t="n"/>
      <c r="C177" s="133" t="inlineStr">
        <is>
          <t>всего ФОТ (справочно)</t>
        </is>
      </c>
      <c r="L177" s="130" t="n">
        <v>18190.6</v>
      </c>
      <c r="M177" s="131" t="n"/>
      <c r="N177" s="130" t="n">
        <v>1296262.16</v>
      </c>
    </row>
    <row r="178" ht="19.35" customHeight="1">
      <c r="A178" s="127" t="n"/>
      <c r="B178" s="132" t="n"/>
      <c r="C178" s="133" t="inlineStr">
        <is>
          <t>всего накладные расходы</t>
        </is>
      </c>
      <c r="L178" s="130" t="n">
        <v>16189.64</v>
      </c>
      <c r="M178" s="131" t="n"/>
      <c r="N178" s="130" t="n">
        <v>1153673.31</v>
      </c>
    </row>
    <row r="179" ht="19.35" customHeight="1">
      <c r="A179" s="127" t="n"/>
      <c r="B179" s="132" t="n"/>
      <c r="C179" s="133" t="inlineStr">
        <is>
          <t>всего сметная прибыль</t>
        </is>
      </c>
      <c r="L179" s="130" t="n">
        <v>7458.15</v>
      </c>
      <c r="M179" s="131" t="n"/>
      <c r="N179" s="130" t="n">
        <v>531467.47</v>
      </c>
    </row>
    <row r="180" ht="19.35" customHeight="1">
      <c r="A180" s="127" t="n"/>
      <c r="B180" s="134" t="n"/>
      <c r="C180" s="135" t="inlineStr">
        <is>
          <t>ВСЕГО по смете</t>
        </is>
      </c>
      <c r="L180" s="125" t="n">
        <v>54614.33</v>
      </c>
      <c r="M180" s="126" t="n"/>
      <c r="N180" s="125" t="n">
        <v>3112837</v>
      </c>
    </row>
    <row r="181" ht="19.35" customHeight="1">
      <c r="A181" s="127" t="n"/>
      <c r="B181" s="132" t="n"/>
      <c r="C181" s="133" t="inlineStr">
        <is>
          <t>Всего прямые затраты</t>
        </is>
      </c>
      <c r="L181" s="130" t="n">
        <v>30966.54</v>
      </c>
      <c r="M181" s="131" t="n"/>
      <c r="N181" s="130" t="n">
        <v>1427696.22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- оплата труда рабочих (ОТ)</t>
        </is>
      </c>
      <c r="L183" s="130" t="n">
        <v>15482.95</v>
      </c>
      <c r="M183" s="131" t="n"/>
      <c r="N183" s="130" t="n">
        <v>1103315.01</v>
      </c>
    </row>
    <row r="184" ht="19.35" customHeight="1">
      <c r="A184" s="127" t="n"/>
      <c r="B184" s="132" t="n"/>
      <c r="C184" s="133" t="inlineStr">
        <is>
          <t>- эксплуатация машин и механизмов</t>
        </is>
      </c>
      <c r="L184" s="130" t="n">
        <v>15483.59</v>
      </c>
      <c r="M184" s="131" t="n"/>
      <c r="N184" s="130" t="n">
        <v>324381.21</v>
      </c>
    </row>
    <row r="185" ht="19.35" customHeight="1">
      <c r="A185" s="127" t="n"/>
      <c r="B185" s="132" t="n"/>
      <c r="C185" s="133" t="inlineStr">
        <is>
          <t>в т.ч. эксплуатация машин и механизмов без учета доплат к оплате труда машинистов</t>
        </is>
      </c>
      <c r="L185" s="130" t="n">
        <v>15483.59</v>
      </c>
      <c r="M185" s="131" t="n"/>
      <c r="N185" s="130" t="n">
        <v>324381.21</v>
      </c>
    </row>
    <row r="186" ht="19.35" customHeight="1">
      <c r="A186" s="127" t="n"/>
      <c r="B186" s="132" t="n"/>
      <c r="C186" s="133" t="inlineStr">
        <is>
          <t>- в т.ч. оплата труда машинистов (ОТм)</t>
        </is>
      </c>
      <c r="L186" s="130" t="n">
        <v>2707.65</v>
      </c>
      <c r="M186" s="131" t="n"/>
      <c r="N186" s="130" t="n">
        <v>192947.15</v>
      </c>
    </row>
    <row r="187" ht="19.35" customHeight="1">
      <c r="A187" s="127" t="n"/>
      <c r="B187" s="132" t="n"/>
      <c r="C187" s="133" t="inlineStr">
        <is>
          <t>Всего ФОТ (справочно)</t>
        </is>
      </c>
      <c r="L187" s="130" t="n">
        <v>18190.6</v>
      </c>
      <c r="M187" s="131" t="n"/>
      <c r="N187" s="130" t="n">
        <v>1296262.16</v>
      </c>
    </row>
    <row r="188" ht="19.35" customHeight="1">
      <c r="A188" s="127" t="n"/>
      <c r="B188" s="132" t="n"/>
      <c r="C188" s="133" t="inlineStr">
        <is>
          <t>Всего накладные расходы</t>
        </is>
      </c>
      <c r="L188" s="130" t="n">
        <v>16189.64</v>
      </c>
      <c r="M188" s="131" t="n"/>
      <c r="N188" s="130" t="n">
        <v>1153673.31</v>
      </c>
    </row>
    <row r="189" ht="19.35" customHeight="1">
      <c r="A189" s="127" t="n"/>
      <c r="B189" s="132" t="n"/>
      <c r="C189" s="133" t="inlineStr">
        <is>
          <t>Всего сметная прибыль</t>
        </is>
      </c>
      <c r="L189" s="130" t="n">
        <v>7458.15</v>
      </c>
      <c r="M189" s="131" t="n"/>
      <c r="N189" s="130" t="n">
        <v>531467.47</v>
      </c>
    </row>
    <row r="190" ht="19.35" customHeight="1">
      <c r="A190" s="127" t="n"/>
      <c r="B190" s="132" t="n"/>
      <c r="C190" s="133" t="inlineStr">
        <is>
          <t>Справочно</t>
        </is>
      </c>
      <c r="L190" s="130" t="n"/>
      <c r="M190" s="131" t="n"/>
      <c r="N190" s="130" t="n"/>
    </row>
    <row r="191" ht="19.35" customHeight="1">
      <c r="A191" s="127" t="n"/>
      <c r="B191" s="128" t="n"/>
      <c r="C191" s="133" t="inlineStr">
        <is>
          <t>затраты труда рабочих</t>
        </is>
      </c>
      <c r="I191" s="137" t="n">
        <v>1834.54224</v>
      </c>
      <c r="J191" s="138" t="n"/>
      <c r="K191" s="138" t="n"/>
      <c r="L191" s="131" t="n"/>
      <c r="M191" s="131" t="n"/>
      <c r="N191" s="131" t="n"/>
    </row>
    <row r="192" ht="19.35" customHeight="1">
      <c r="A192" s="127" t="n"/>
      <c r="B192" s="128" t="n"/>
      <c r="C192" s="133" t="inlineStr">
        <is>
          <t>затраты труда машинистов</t>
        </is>
      </c>
      <c r="I192" s="137" t="n">
        <v>200.56464</v>
      </c>
      <c r="J192" s="138" t="n"/>
      <c r="K192" s="138" t="n"/>
      <c r="L192" s="131" t="n"/>
      <c r="M192" s="131" t="n"/>
      <c r="N192" s="131" t="n"/>
    </row>
    <row r="193" ht="19.35" customHeight="1">
      <c r="A193" s="127" t="n"/>
      <c r="B193" s="146" t="n"/>
      <c r="C193" s="146" t="n"/>
      <c r="D193" s="124" t="n"/>
      <c r="E193" s="12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 ht="19.35" customHeight="1">
      <c r="A194" s="147" t="inlineStr">
        <is>
          <t>Составил: ______________________________________/  Григорова И. А. /</t>
        </is>
      </c>
    </row>
    <row r="195" ht="19.35" customHeight="1">
      <c r="A195" s="147" t="n"/>
      <c r="B195" s="147" t="n"/>
      <c r="C195" s="148" t="inlineStr">
        <is>
          <t>должность, подпись (инициалы, фамилия)</t>
        </is>
      </c>
      <c r="G195" s="149" t="n"/>
      <c r="H195" s="149" t="n"/>
      <c r="I195" s="149" t="n"/>
      <c r="J195" s="147" t="n"/>
      <c r="K195" s="147" t="n"/>
      <c r="L195" s="147" t="n"/>
      <c r="M195" s="147" t="n"/>
      <c r="N195" s="147" t="n"/>
    </row>
    <row r="196" ht="19.35" customHeight="1">
      <c r="A196" s="147" t="inlineStr">
        <is>
          <t>Проверил: ______________________________________ /  Черкасов А. В. /</t>
        </is>
      </c>
    </row>
    <row r="197" ht="19.35" customHeight="1">
      <c r="A197" s="4" t="n"/>
      <c r="B197" s="4" t="n"/>
      <c r="C197" s="148" t="inlineStr">
        <is>
          <t>должность, подпись (инициалы, фамилия)</t>
        </is>
      </c>
      <c r="G197" s="149" t="n"/>
      <c r="H197" s="149" t="n"/>
      <c r="I197" s="149" t="n"/>
      <c r="J197" s="4" t="n"/>
      <c r="K197" s="4" t="n"/>
      <c r="L197" s="4" t="n"/>
      <c r="M197" s="4" t="n"/>
      <c r="N197" s="4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xl/worksheets/sheet34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02-32-32</t>
        </is>
      </c>
    </row>
    <row r="25" ht="19.35" customHeight="1">
      <c r="A25" s="55" t="inlineStr">
        <is>
          <t>32 ВЛ 500 кВ Зейская ГЭС - Амурская №1. Свободненский р-он Дмитриевский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161.27</v>
      </c>
      <c r="M31" s="64" t="n">
        <v>2.26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370.93</v>
      </c>
      <c r="E32" s="71" t="inlineStr">
        <is>
          <t>(</t>
        </is>
      </c>
      <c r="F32" s="70" t="n">
        <v>5.21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269.25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370.93</v>
      </c>
      <c r="E34" s="71" t="inlineStr">
        <is>
          <t>(</t>
        </is>
      </c>
      <c r="F34" s="77" t="n">
        <v>5.21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1175-1185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6.84</v>
      </c>
      <c r="H44" s="94" t="n">
        <v>1</v>
      </c>
      <c r="I44" s="116" t="n">
        <v>6.84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737.34</v>
      </c>
      <c r="M46" s="101" t="n">
        <v>71.26000000000001</v>
      </c>
      <c r="N46" s="103" t="n">
        <v>52542.85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87.98976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737.34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737.34</v>
      </c>
      <c r="M49" s="100" t="n"/>
      <c r="N49" s="103" t="n">
        <v>52542.85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656.23</v>
      </c>
      <c r="M50" s="100" t="n"/>
      <c r="N50" s="113" t="n">
        <v>46763.14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302.31</v>
      </c>
      <c r="M51" s="100" t="n"/>
      <c r="N51" s="103" t="n">
        <v>21542.57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1695.88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2.48</v>
      </c>
      <c r="H53" s="94" t="n">
        <v>1</v>
      </c>
      <c r="I53" s="116" t="n">
        <v>2.48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770.12</v>
      </c>
      <c r="M55" s="101" t="n">
        <v>71.26000000000001</v>
      </c>
      <c r="N55" s="103" t="n">
        <v>54878.75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91.89888000000001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770.12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770.12</v>
      </c>
      <c r="M58" s="100" t="n"/>
      <c r="N58" s="103" t="n">
        <v>54878.75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685.41</v>
      </c>
      <c r="M59" s="100" t="n"/>
      <c r="N59" s="113" t="n">
        <v>48842.09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315.75</v>
      </c>
      <c r="M60" s="100" t="n"/>
      <c r="N60" s="103" t="n">
        <v>22500.29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1771.28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0.9399999999999999</v>
      </c>
      <c r="H62" s="94" t="n">
        <v>1</v>
      </c>
      <c r="I62" s="116" t="n">
        <v>0.9399999999999999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366.76</v>
      </c>
      <c r="M64" s="101" t="n">
        <v>71.26000000000001</v>
      </c>
      <c r="N64" s="103" t="n">
        <v>26135.32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43.7664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366.76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366.76</v>
      </c>
      <c r="M67" s="100" t="n"/>
      <c r="N67" s="103" t="n">
        <v>26135.32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326.42</v>
      </c>
      <c r="M68" s="100" t="n"/>
      <c r="N68" s="113" t="n">
        <v>23260.43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150.37</v>
      </c>
      <c r="M69" s="100" t="n"/>
      <c r="N69" s="103" t="n">
        <v>10715.48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843.55</v>
      </c>
      <c r="M70" s="114" t="n"/>
      <c r="N70" s="93" t="n"/>
    </row>
    <row r="71" ht="42" customHeight="1">
      <c r="A71" s="87" t="inlineStr">
        <is>
          <t>4</t>
        </is>
      </c>
      <c r="B71" s="90" t="inlineStr">
        <is>
          <t>ФЕР01-02-101-07</t>
        </is>
      </c>
      <c r="C71" s="91" t="inlineStr">
        <is>
          <t>Разделка древесины мягких пород, полученной от валки леса, диаметр стволов: более 32 см</t>
        </is>
      </c>
      <c r="D71" s="271" t="n"/>
      <c r="E71" s="272" t="n"/>
      <c r="F71" s="92" t="inlineStr">
        <is>
          <t>100 деревьев</t>
        </is>
      </c>
      <c r="G71" s="93" t="n">
        <v>0.59</v>
      </c>
      <c r="H71" s="94" t="n">
        <v>1</v>
      </c>
      <c r="I71" s="116" t="n">
        <v>0.59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388.93</v>
      </c>
      <c r="M73" s="101" t="n">
        <v>71.26000000000001</v>
      </c>
      <c r="N73" s="103" t="n">
        <v>27715.15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80.5</v>
      </c>
      <c r="H74" s="150" t="n">
        <v>0.96</v>
      </c>
      <c r="I74" s="277" t="n">
        <v>45.5952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388.93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388.93</v>
      </c>
      <c r="M76" s="100" t="n"/>
      <c r="N76" s="103" t="n">
        <v>27715.15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346.15</v>
      </c>
      <c r="M77" s="100" t="n"/>
      <c r="N77" s="113" t="n">
        <v>24666.48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159.46</v>
      </c>
      <c r="M78" s="100" t="n"/>
      <c r="N78" s="103" t="n">
        <v>11363.21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894.54</v>
      </c>
      <c r="M79" s="114" t="n"/>
      <c r="N79" s="93" t="n"/>
    </row>
    <row r="80" ht="19.35" customHeight="1">
      <c r="A80" s="123" t="n"/>
      <c r="B80" s="123" t="n"/>
      <c r="C80" s="124" t="inlineStr">
        <is>
          <t>Итого по разделу 1. Вырубка просеки</t>
        </is>
      </c>
      <c r="L80" s="125" t="n">
        <v>5205.25</v>
      </c>
      <c r="M80" s="123" t="n"/>
      <c r="N80" s="126" t="n"/>
    </row>
    <row r="81" ht="19.35" customHeight="1">
      <c r="A81" s="127" t="n"/>
      <c r="B81" s="128" t="n"/>
      <c r="C81" s="129" t="inlineStr">
        <is>
          <t>Итого прямые затраты по разделу</t>
        </is>
      </c>
      <c r="L81" s="130" t="n">
        <v>2263.15</v>
      </c>
      <c r="M81" s="131" t="n"/>
      <c r="N81" s="130" t="n">
        <v>161272.07</v>
      </c>
    </row>
    <row r="82" ht="19.35" customHeight="1">
      <c r="A82" s="127" t="n"/>
      <c r="B82" s="128" t="n"/>
      <c r="C82" s="129" t="inlineStr">
        <is>
          <t>в том числе</t>
        </is>
      </c>
      <c r="L82" s="130" t="n"/>
      <c r="M82" s="131" t="n"/>
      <c r="N82" s="130" t="n"/>
    </row>
    <row r="83" ht="19.35" customHeight="1">
      <c r="A83" s="127" t="n"/>
      <c r="B83" s="128" t="n"/>
      <c r="C83" s="129" t="inlineStr">
        <is>
          <t>- оплата труда (ОТ)</t>
        </is>
      </c>
      <c r="L83" s="130" t="n">
        <v>2263.15</v>
      </c>
      <c r="M83" s="131" t="n"/>
      <c r="N83" s="130" t="n">
        <v>161272.07</v>
      </c>
    </row>
    <row r="84" ht="19.35" customHeight="1">
      <c r="A84" s="127" t="n"/>
      <c r="B84" s="128" t="n"/>
      <c r="C84" s="129" t="inlineStr">
        <is>
          <t>- эксплуатация машин и механизмов</t>
        </is>
      </c>
      <c r="L84" s="130" t="n">
        <v>0</v>
      </c>
      <c r="M84" s="131" t="n"/>
      <c r="N84" s="130" t="n">
        <v>0</v>
      </c>
    </row>
    <row r="85" ht="19.35" customHeight="1">
      <c r="A85" s="127" t="n"/>
      <c r="B85" s="132" t="n"/>
      <c r="C85" s="133" t="inlineStr">
        <is>
          <t>в том числе</t>
        </is>
      </c>
      <c r="L85" s="130" t="n"/>
      <c r="M85" s="131" t="n"/>
      <c r="N85" s="130" t="n"/>
    </row>
    <row r="86" ht="19.35" customHeight="1">
      <c r="A86" s="127" t="n"/>
      <c r="B86" s="132" t="n"/>
      <c r="C86" s="133" t="inlineStr">
        <is>
          <t>эксплуатация машин и механизмов без учета доплат к оплате труда машинистов</t>
        </is>
      </c>
      <c r="L86" s="130" t="n">
        <v>0</v>
      </c>
      <c r="M86" s="131" t="n"/>
      <c r="N86" s="130" t="n">
        <v>0</v>
      </c>
    </row>
    <row r="87" ht="19.35" customHeight="1">
      <c r="A87" s="127" t="n"/>
      <c r="B87" s="132" t="n"/>
      <c r="C87" s="133" t="inlineStr">
        <is>
          <t>в том числе</t>
        </is>
      </c>
      <c r="L87" s="130" t="n"/>
      <c r="M87" s="131" t="n"/>
      <c r="N87" s="130" t="n"/>
    </row>
    <row r="88" ht="19.35" customHeight="1">
      <c r="A88" s="127" t="n"/>
      <c r="B88" s="132" t="n"/>
      <c r="C88" s="133" t="inlineStr">
        <is>
          <t>оплата труда машинистов (ОТм)</t>
        </is>
      </c>
      <c r="L88" s="130" t="n">
        <v>0</v>
      </c>
      <c r="M88" s="131" t="n"/>
      <c r="N88" s="130" t="n">
        <v>0</v>
      </c>
    </row>
    <row r="89" ht="19.35" customHeight="1">
      <c r="A89" s="127" t="n"/>
      <c r="B89" s="128" t="n"/>
      <c r="C89" s="129" t="inlineStr">
        <is>
          <t>Итого ФОТ (справочно)</t>
        </is>
      </c>
      <c r="L89" s="130" t="n">
        <v>2263.15</v>
      </c>
      <c r="M89" s="131" t="n"/>
      <c r="N89" s="130" t="n">
        <v>161272.07</v>
      </c>
    </row>
    <row r="90" ht="19.35" customHeight="1">
      <c r="A90" s="127" t="n"/>
      <c r="B90" s="128" t="n"/>
      <c r="C90" s="129" t="inlineStr">
        <is>
          <t>Итого накладные расходы</t>
        </is>
      </c>
      <c r="L90" s="130" t="n">
        <v>2014.21</v>
      </c>
      <c r="M90" s="131" t="n"/>
      <c r="N90" s="130" t="n">
        <v>143532.14</v>
      </c>
    </row>
    <row r="91" ht="19.35" customHeight="1">
      <c r="A91" s="127" t="n"/>
      <c r="B91" s="128" t="n"/>
      <c r="C91" s="129" t="inlineStr">
        <is>
          <t>Итого сметная прибыль</t>
        </is>
      </c>
      <c r="L91" s="130" t="n">
        <v>927.89</v>
      </c>
      <c r="M91" s="131" t="n"/>
      <c r="N91" s="130" t="n">
        <v>66121.55</v>
      </c>
    </row>
    <row r="92" ht="19.35" customHeight="1">
      <c r="A92" s="127" t="n"/>
      <c r="B92" s="134" t="n"/>
      <c r="C92" s="135" t="inlineStr">
        <is>
          <t>Итого по разделу</t>
        </is>
      </c>
      <c r="L92" s="125" t="n">
        <v>5205.25</v>
      </c>
      <c r="M92" s="136" t="n"/>
      <c r="N92" s="125" t="n">
        <v>370925.76</v>
      </c>
    </row>
    <row r="93" ht="19.35" customHeight="1">
      <c r="A93" s="127" t="n"/>
      <c r="B93" s="132" t="n"/>
      <c r="C93" s="133" t="inlineStr">
        <is>
          <t>Справочно</t>
        </is>
      </c>
      <c r="L93" s="130" t="n"/>
      <c r="M93" s="131" t="n"/>
      <c r="N93" s="130" t="n"/>
    </row>
    <row r="94" ht="19.35" customHeight="1">
      <c r="A94" s="127" t="n"/>
      <c r="B94" s="128" t="n"/>
      <c r="C94" s="133" t="inlineStr">
        <is>
          <t>затраты труда рабочих</t>
        </is>
      </c>
      <c r="I94" s="137" t="n">
        <v>269.25024</v>
      </c>
      <c r="J94" s="138" t="n"/>
      <c r="K94" s="138" t="n"/>
      <c r="L94" s="131" t="n"/>
      <c r="M94" s="131" t="n"/>
      <c r="N94" s="131" t="n"/>
    </row>
    <row r="95" ht="19.35" customHeight="1">
      <c r="A95" s="127" t="n"/>
      <c r="B95" s="128" t="n"/>
      <c r="C95" s="133" t="inlineStr">
        <is>
          <t>затраты труда машинистов</t>
        </is>
      </c>
      <c r="I95" s="137" t="n">
        <v>0</v>
      </c>
      <c r="J95" s="138" t="n"/>
      <c r="K95" s="138" t="n"/>
      <c r="L95" s="131" t="n"/>
      <c r="M95" s="131" t="n"/>
      <c r="N95" s="131" t="n"/>
    </row>
    <row r="96" ht="19.35" customHeight="1">
      <c r="A96" s="139" t="n"/>
      <c r="B96" s="140" t="n"/>
      <c r="C96" s="141" t="inlineStr">
        <is>
          <t>ВСЕГО по смете</t>
        </is>
      </c>
      <c r="D96" s="142" t="n"/>
      <c r="E96" s="142" t="n"/>
      <c r="F96" s="143" t="n"/>
      <c r="G96" s="143" t="n"/>
      <c r="H96" s="143" t="n"/>
      <c r="I96" s="143" t="n"/>
      <c r="J96" s="143" t="n"/>
      <c r="K96" s="143" t="n"/>
      <c r="L96" s="144" t="n"/>
      <c r="M96" s="143" t="n"/>
      <c r="N96" s="145" t="n"/>
    </row>
    <row r="97" ht="19.35" customHeight="1">
      <c r="A97" s="127" t="n"/>
      <c r="B97" s="134" t="n"/>
      <c r="C97" s="135" t="inlineStr">
        <is>
          <t>Итого по всем разделам</t>
        </is>
      </c>
      <c r="L97" s="125" t="n">
        <v>5205.25</v>
      </c>
      <c r="M97" s="126" t="n"/>
      <c r="N97" s="125" t="n"/>
    </row>
    <row r="98" ht="19.35" customHeight="1">
      <c r="A98" s="127" t="n"/>
      <c r="B98" s="128" t="n"/>
      <c r="C98" s="129" t="inlineStr">
        <is>
          <t>ВСЕГО строительные работы</t>
        </is>
      </c>
      <c r="L98" s="130" t="n">
        <v>5205.25</v>
      </c>
      <c r="M98" s="131" t="n"/>
      <c r="N98" s="130" t="n">
        <v>370925.76</v>
      </c>
    </row>
    <row r="99" ht="19.35" customHeight="1">
      <c r="A99" s="127" t="n"/>
      <c r="B99" s="132" t="n"/>
      <c r="C99" s="133" t="inlineStr">
        <is>
          <t>в том числе</t>
        </is>
      </c>
      <c r="L99" s="130" t="n"/>
      <c r="M99" s="131" t="n"/>
      <c r="N99" s="130" t="n"/>
    </row>
    <row r="100" ht="19.35" customHeight="1">
      <c r="A100" s="127" t="n"/>
      <c r="B100" s="132" t="n"/>
      <c r="C100" s="133" t="inlineStr">
        <is>
          <t>всего прямые затраты</t>
        </is>
      </c>
      <c r="L100" s="130" t="n">
        <v>2263.15</v>
      </c>
      <c r="M100" s="131" t="n"/>
      <c r="N100" s="130" t="n">
        <v>161272.07</v>
      </c>
    </row>
    <row r="101" ht="19.35" customHeight="1">
      <c r="A101" s="127" t="n"/>
      <c r="B101" s="132" t="n"/>
      <c r="C101" s="133" t="inlineStr">
        <is>
          <t>в том числе</t>
        </is>
      </c>
      <c r="L101" s="130" t="n"/>
      <c r="M101" s="131" t="n"/>
      <c r="N101" s="130" t="n"/>
    </row>
    <row r="102" ht="19.35" customHeight="1">
      <c r="A102" s="127" t="n"/>
      <c r="B102" s="132" t="n"/>
      <c r="C102" s="133" t="inlineStr">
        <is>
          <t>- оплата труда (ОТ)</t>
        </is>
      </c>
      <c r="L102" s="130" t="n">
        <v>2263.15</v>
      </c>
      <c r="M102" s="131" t="n"/>
      <c r="N102" s="130" t="n">
        <v>161272.07</v>
      </c>
    </row>
    <row r="103" ht="19.35" customHeight="1">
      <c r="A103" s="127" t="n"/>
      <c r="B103" s="132" t="n"/>
      <c r="C103" s="133" t="inlineStr">
        <is>
          <t>- эксплуатация машин и механизмов</t>
        </is>
      </c>
      <c r="L103" s="130" t="n">
        <v>0</v>
      </c>
      <c r="M103" s="131" t="n"/>
      <c r="N103" s="130" t="n">
        <v>0</v>
      </c>
    </row>
    <row r="104" ht="19.35" customHeight="1">
      <c r="A104" s="127" t="n"/>
      <c r="B104" s="132" t="n"/>
      <c r="C104" s="133" t="inlineStr">
        <is>
          <t>в т.ч. 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- в т.ч. оплата труда машинистов (ОТм)</t>
        </is>
      </c>
      <c r="L105" s="130" t="n">
        <v>0</v>
      </c>
      <c r="M105" s="131" t="n"/>
      <c r="N105" s="130" t="n">
        <v>0</v>
      </c>
    </row>
    <row r="106" ht="19.35" customHeight="1">
      <c r="A106" s="127" t="n"/>
      <c r="B106" s="132" t="n"/>
      <c r="C106" s="133" t="inlineStr">
        <is>
          <t>всего ФОТ (справочно)</t>
        </is>
      </c>
      <c r="L106" s="130" t="n">
        <v>2263.15</v>
      </c>
      <c r="M106" s="131" t="n"/>
      <c r="N106" s="130" t="n">
        <v>161272.07</v>
      </c>
    </row>
    <row r="107" ht="19.35" customHeight="1">
      <c r="A107" s="127" t="n"/>
      <c r="B107" s="132" t="n"/>
      <c r="C107" s="133" t="inlineStr">
        <is>
          <t>всего накладные расходы</t>
        </is>
      </c>
      <c r="L107" s="130" t="n">
        <v>2014.21</v>
      </c>
      <c r="M107" s="131" t="n"/>
      <c r="N107" s="130" t="n">
        <v>143532.14</v>
      </c>
    </row>
    <row r="108" ht="19.35" customHeight="1">
      <c r="A108" s="127" t="n"/>
      <c r="B108" s="132" t="n"/>
      <c r="C108" s="133" t="inlineStr">
        <is>
          <t>всего сметная прибыль</t>
        </is>
      </c>
      <c r="L108" s="130" t="n">
        <v>927.89</v>
      </c>
      <c r="M108" s="131" t="n"/>
      <c r="N108" s="130" t="n">
        <v>66121.55</v>
      </c>
    </row>
    <row r="109" ht="19.35" customHeight="1">
      <c r="A109" s="127" t="n"/>
      <c r="B109" s="134" t="n"/>
      <c r="C109" s="135" t="inlineStr">
        <is>
          <t>ВСЕГО по смете</t>
        </is>
      </c>
      <c r="L109" s="125" t="n">
        <v>5205.25</v>
      </c>
      <c r="M109" s="126" t="n"/>
      <c r="N109" s="125" t="n">
        <v>370925.76</v>
      </c>
    </row>
    <row r="110" ht="19.35" customHeight="1">
      <c r="A110" s="127" t="n"/>
      <c r="B110" s="132" t="n"/>
      <c r="C110" s="133" t="inlineStr">
        <is>
          <t>Всего прямые затраты</t>
        </is>
      </c>
      <c r="L110" s="130" t="n">
        <v>2263.15</v>
      </c>
      <c r="M110" s="131" t="n"/>
      <c r="N110" s="130" t="n">
        <v>161272.07</v>
      </c>
    </row>
    <row r="111" ht="19.35" customHeight="1">
      <c r="A111" s="127" t="n"/>
      <c r="B111" s="132" t="n"/>
      <c r="C111" s="133" t="inlineStr">
        <is>
          <t>в том числе</t>
        </is>
      </c>
      <c r="L111" s="130" t="n"/>
      <c r="M111" s="131" t="n"/>
      <c r="N111" s="130" t="n"/>
    </row>
    <row r="112" ht="19.35" customHeight="1">
      <c r="A112" s="127" t="n"/>
      <c r="B112" s="132" t="n"/>
      <c r="C112" s="133" t="inlineStr">
        <is>
          <t>- оплата труда рабочих (ОТ)</t>
        </is>
      </c>
      <c r="L112" s="130" t="n">
        <v>2263.15</v>
      </c>
      <c r="M112" s="131" t="n"/>
      <c r="N112" s="130" t="n">
        <v>161272.07</v>
      </c>
    </row>
    <row r="113" ht="19.35" customHeight="1">
      <c r="A113" s="127" t="n"/>
      <c r="B113" s="132" t="n"/>
      <c r="C113" s="133" t="inlineStr">
        <is>
          <t>- эксплуатация машин и механизмов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т.ч. эксплуатация машин и механизмов без учета доплат к оплате труда машинистов</t>
        </is>
      </c>
      <c r="L114" s="130" t="n">
        <v>0</v>
      </c>
      <c r="M114" s="131" t="n"/>
      <c r="N114" s="130" t="n">
        <v>0</v>
      </c>
    </row>
    <row r="115" ht="19.35" customHeight="1">
      <c r="A115" s="127" t="n"/>
      <c r="B115" s="132" t="n"/>
      <c r="C115" s="133" t="inlineStr">
        <is>
          <t>- в т.ч. 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32" t="n"/>
      <c r="C116" s="133" t="inlineStr">
        <is>
          <t>Всего ФОТ (справочно)</t>
        </is>
      </c>
      <c r="L116" s="130" t="n">
        <v>2263.15</v>
      </c>
      <c r="M116" s="131" t="n"/>
      <c r="N116" s="130" t="n">
        <v>161272.07</v>
      </c>
    </row>
    <row r="117" ht="19.35" customHeight="1">
      <c r="A117" s="127" t="n"/>
      <c r="B117" s="132" t="n"/>
      <c r="C117" s="133" t="inlineStr">
        <is>
          <t>Всего накладные расходы</t>
        </is>
      </c>
      <c r="L117" s="130" t="n">
        <v>2014.21</v>
      </c>
      <c r="M117" s="131" t="n"/>
      <c r="N117" s="130" t="n">
        <v>143532.14</v>
      </c>
    </row>
    <row r="118" ht="19.35" customHeight="1">
      <c r="A118" s="127" t="n"/>
      <c r="B118" s="132" t="n"/>
      <c r="C118" s="133" t="inlineStr">
        <is>
          <t>Всего сметная прибыль</t>
        </is>
      </c>
      <c r="L118" s="130" t="n">
        <v>927.89</v>
      </c>
      <c r="M118" s="131" t="n"/>
      <c r="N118" s="130" t="n">
        <v>66121.55</v>
      </c>
    </row>
    <row r="119" ht="19.35" customHeight="1">
      <c r="A119" s="127" t="n"/>
      <c r="B119" s="132" t="n"/>
      <c r="C119" s="133" t="inlineStr">
        <is>
          <t>Справочно</t>
        </is>
      </c>
      <c r="L119" s="130" t="n"/>
      <c r="M119" s="131" t="n"/>
      <c r="N119" s="130" t="n"/>
    </row>
    <row r="120" ht="19.35" customHeight="1">
      <c r="A120" s="127" t="n"/>
      <c r="B120" s="128" t="n"/>
      <c r="C120" s="133" t="inlineStr">
        <is>
          <t>затраты труда рабочих</t>
        </is>
      </c>
      <c r="I120" s="137" t="n">
        <v>269.25024</v>
      </c>
      <c r="J120" s="138" t="n"/>
      <c r="K120" s="138" t="n"/>
      <c r="L120" s="131" t="n"/>
      <c r="M120" s="131" t="n"/>
      <c r="N120" s="131" t="n"/>
    </row>
    <row r="121" ht="19.35" customHeight="1">
      <c r="A121" s="127" t="n"/>
      <c r="B121" s="128" t="n"/>
      <c r="C121" s="133" t="inlineStr">
        <is>
          <t>затраты труда машинистов</t>
        </is>
      </c>
      <c r="I121" s="137" t="n">
        <v>0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46" t="n"/>
      <c r="C122" s="146" t="n"/>
      <c r="D122" s="124" t="n"/>
      <c r="E122" s="12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7" t="inlineStr">
        <is>
          <t>Составил: ______________________________________/  Григорова И. А. /</t>
        </is>
      </c>
    </row>
    <row r="124" ht="19.35" customHeight="1">
      <c r="A124" s="147" t="n"/>
      <c r="B124" s="147" t="n"/>
      <c r="C124" s="148" t="inlineStr">
        <is>
          <t>должность, подпись (инициалы, фамилия)</t>
        </is>
      </c>
      <c r="G124" s="149" t="n"/>
      <c r="H124" s="149" t="n"/>
      <c r="I124" s="149" t="n"/>
      <c r="J124" s="147" t="n"/>
      <c r="K124" s="147" t="n"/>
      <c r="L124" s="147" t="n"/>
      <c r="M124" s="147" t="n"/>
      <c r="N124" s="147" t="n"/>
    </row>
    <row r="125" ht="19.35" customHeight="1">
      <c r="A125" s="147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8" t="inlineStr">
        <is>
          <t>должность, подпись (инициалы, фамилия)</t>
        </is>
      </c>
      <c r="G126" s="149" t="n"/>
      <c r="H126" s="149" t="n"/>
      <c r="I126" s="149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3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02-32-33</t>
        </is>
      </c>
    </row>
    <row r="25" ht="19.35" customHeight="1">
      <c r="A25" s="55" t="inlineStr">
        <is>
          <t>32 ВЛ 500 кВ Зейская ГЭС - Амурская №1. Свободненский р-он Семёновский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374.94</v>
      </c>
      <c r="M31" s="64" t="n">
        <v>5.26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1025.78</v>
      </c>
      <c r="E32" s="71" t="inlineStr">
        <is>
          <t>(</t>
        </is>
      </c>
      <c r="F32" s="70" t="n">
        <v>17.5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622.39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56.98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1025.78</v>
      </c>
      <c r="E34" s="71" t="inlineStr">
        <is>
          <t>(</t>
        </is>
      </c>
      <c r="F34" s="77" t="n">
        <v>17.5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93</v>
      </c>
      <c r="H44" s="94" t="n">
        <v>1</v>
      </c>
      <c r="I44" s="94" t="n">
        <v>93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4217.36</v>
      </c>
      <c r="M45" s="101" t="n">
        <v>71.26000000000001</v>
      </c>
      <c r="N45" s="103" t="n">
        <v>300529.07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9" t="n">
        <v>494.388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4217.36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4217.36</v>
      </c>
      <c r="M48" s="100" t="n"/>
      <c r="N48" s="103" t="n">
        <v>300529.07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3753.45</v>
      </c>
      <c r="M49" s="100" t="n"/>
      <c r="N49" s="113" t="n">
        <v>267470.87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1729.12</v>
      </c>
      <c r="M50" s="100" t="n"/>
      <c r="N50" s="103" t="n">
        <v>123216.92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9699.93</v>
      </c>
      <c r="M51" s="114" t="n"/>
      <c r="N51" s="93" t="n"/>
    </row>
    <row r="52" ht="19.35" customHeight="1">
      <c r="A52" s="89" t="inlineStr">
        <is>
          <t>Пролет 1129-1134,1135-1137,1139-1140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2.23</v>
      </c>
      <c r="H53" s="94" t="n">
        <v>1</v>
      </c>
      <c r="I53" s="116" t="n">
        <v>2.23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131.04</v>
      </c>
      <c r="M54" s="101" t="n">
        <v>71.26000000000001</v>
      </c>
      <c r="N54" s="103" t="n">
        <v>9337.91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13.94196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131.04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131.04</v>
      </c>
      <c r="M57" s="100" t="n"/>
      <c r="N57" s="103" t="n">
        <v>9337.91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116.63</v>
      </c>
      <c r="M58" s="100" t="n"/>
      <c r="N58" s="113" t="n">
        <v>8310.74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53.73</v>
      </c>
      <c r="M59" s="100" t="n"/>
      <c r="N59" s="103" t="n">
        <v>3828.54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301.4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0.6</v>
      </c>
      <c r="H61" s="94" t="n">
        <v>1</v>
      </c>
      <c r="I61" s="278" t="n">
        <v>0.6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68.36</v>
      </c>
      <c r="M62" s="101" t="n">
        <v>71.26000000000001</v>
      </c>
      <c r="N62" s="103" t="n">
        <v>4871.33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9" t="n">
        <v>7.272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68.36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68.36</v>
      </c>
      <c r="M65" s="100" t="n"/>
      <c r="N65" s="103" t="n">
        <v>4871.33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60.84</v>
      </c>
      <c r="M66" s="100" t="n"/>
      <c r="N66" s="113" t="n">
        <v>4335.48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28.03</v>
      </c>
      <c r="M67" s="100" t="n"/>
      <c r="N67" s="103" t="n">
        <v>1997.25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157.23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0.25</v>
      </c>
      <c r="H69" s="94" t="n">
        <v>1</v>
      </c>
      <c r="I69" s="116" t="n">
        <v>0.25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37.79</v>
      </c>
      <c r="M70" s="101" t="n">
        <v>71.26000000000001</v>
      </c>
      <c r="N70" s="103" t="n">
        <v>2692.92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101" t="n">
        <v>4.02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37.79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37.79</v>
      </c>
      <c r="M73" s="100" t="n"/>
      <c r="N73" s="103" t="n">
        <v>2692.92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33.63</v>
      </c>
      <c r="M74" s="100" t="n"/>
      <c r="N74" s="113" t="n">
        <v>2396.7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15.49</v>
      </c>
      <c r="M75" s="100" t="n"/>
      <c r="N75" s="103" t="n">
        <v>1104.1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86.91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0.32</v>
      </c>
      <c r="H77" s="94" t="n">
        <v>1</v>
      </c>
      <c r="I77" s="116" t="n">
        <v>0.32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22.74</v>
      </c>
      <c r="M78" s="101" t="n">
        <v>71.26000000000001</v>
      </c>
      <c r="N78" s="103" t="n">
        <v>1620.45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2.4192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22.74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22.74</v>
      </c>
      <c r="M81" s="100" t="n"/>
      <c r="N81" s="103" t="n">
        <v>1620.45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20.24</v>
      </c>
      <c r="M82" s="100" t="n"/>
      <c r="N82" s="113" t="n">
        <v>1442.2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9.32</v>
      </c>
      <c r="M83" s="100" t="n"/>
      <c r="N83" s="101" t="n">
        <v>664.38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52.3</v>
      </c>
      <c r="M84" s="114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0.05</v>
      </c>
      <c r="H85" s="94" t="n">
        <v>1</v>
      </c>
      <c r="I85" s="116" t="n">
        <v>0.05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6.94</v>
      </c>
      <c r="M86" s="101" t="n">
        <v>71.26000000000001</v>
      </c>
      <c r="N86" s="101" t="n">
        <v>494.54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9" t="n">
        <v>0.738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6.94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6.94</v>
      </c>
      <c r="M89" s="100" t="n"/>
      <c r="N89" s="101" t="n">
        <v>494.54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6.18</v>
      </c>
      <c r="M90" s="100" t="n"/>
      <c r="N90" s="152" t="n">
        <v>440.14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2.85</v>
      </c>
      <c r="M91" s="100" t="n"/>
      <c r="N91" s="101" t="n">
        <v>202.76</v>
      </c>
    </row>
    <row r="92" ht="19.35" customHeight="1">
      <c r="A92" s="96" t="n"/>
      <c r="B92" s="109" t="n"/>
      <c r="C92" s="87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15.97</v>
      </c>
      <c r="M92" s="114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0.01</v>
      </c>
      <c r="H93" s="94" t="n">
        <v>1</v>
      </c>
      <c r="I93" s="116" t="n">
        <v>0.01</v>
      </c>
      <c r="J93" s="93" t="n"/>
      <c r="K93" s="93" t="n"/>
      <c r="L93" s="93" t="n"/>
      <c r="M93" s="93" t="n"/>
      <c r="N93" s="93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1.85</v>
      </c>
      <c r="M94" s="101" t="n">
        <v>71.26000000000001</v>
      </c>
      <c r="N94" s="101" t="n">
        <v>131.83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6" t="n">
        <v>16.4</v>
      </c>
      <c r="H95" s="273" t="n">
        <v>1.2</v>
      </c>
      <c r="I95" s="277" t="n">
        <v>0.1968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1.85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1.85</v>
      </c>
      <c r="M97" s="100" t="n"/>
      <c r="N97" s="101" t="n">
        <v>131.83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1.65</v>
      </c>
      <c r="M98" s="100" t="n"/>
      <c r="N98" s="152" t="n">
        <v>117.33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0.76</v>
      </c>
      <c r="M99" s="100" t="n"/>
      <c r="N99" s="101" t="n">
        <v>54.05</v>
      </c>
    </row>
    <row r="100" ht="19.35" customHeight="1">
      <c r="A100" s="96" t="n"/>
      <c r="B100" s="109" t="n"/>
      <c r="C100" s="87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6" t="n">
        <v>4.26</v>
      </c>
      <c r="M100" s="114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2.55</v>
      </c>
      <c r="H101" s="94" t="n">
        <v>1</v>
      </c>
      <c r="I101" s="116" t="n">
        <v>2.55</v>
      </c>
      <c r="J101" s="93" t="n"/>
      <c r="K101" s="93" t="n"/>
      <c r="L101" s="93" t="n"/>
      <c r="M101" s="93" t="n"/>
      <c r="N101" s="93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353.25</v>
      </c>
      <c r="M102" s="101" t="n">
        <v>71.26000000000001</v>
      </c>
      <c r="N102" s="103" t="n">
        <v>25172.6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2005.62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350.74</v>
      </c>
      <c r="M104" s="101" t="n">
        <v>71.26000000000001</v>
      </c>
      <c r="N104" s="103" t="n">
        <v>24993.73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6" t="n">
        <v>14.8</v>
      </c>
      <c r="H105" s="273" t="n">
        <v>1.2</v>
      </c>
      <c r="I105" s="279" t="n">
        <v>45.288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7" t="n">
        <v>25.9794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2358.87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703.99</v>
      </c>
      <c r="M108" s="100" t="n"/>
      <c r="N108" s="103" t="n">
        <v>50166.33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626.55</v>
      </c>
      <c r="M109" s="100" t="n"/>
      <c r="N109" s="113" t="n">
        <v>44648.03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288.64</v>
      </c>
      <c r="M110" s="100" t="n"/>
      <c r="N110" s="103" t="n">
        <v>20568.2</v>
      </c>
    </row>
    <row r="111" ht="19.35" customHeight="1">
      <c r="A111" s="96" t="n"/>
      <c r="B111" s="109" t="n"/>
      <c r="C111" s="87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3274.06</v>
      </c>
      <c r="M111" s="114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2.55</v>
      </c>
      <c r="H112" s="94" t="n">
        <v>1</v>
      </c>
      <c r="I112" s="116" t="n">
        <v>2.55</v>
      </c>
      <c r="J112" s="93" t="n"/>
      <c r="K112" s="93" t="n"/>
      <c r="L112" s="93" t="n"/>
      <c r="M112" s="93" t="n"/>
      <c r="N112" s="93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88.56</v>
      </c>
      <c r="M113" s="101" t="n">
        <v>71.26000000000001</v>
      </c>
      <c r="N113" s="103" t="n">
        <v>6310.79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500.8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87.58</v>
      </c>
      <c r="M115" s="101" t="n">
        <v>71.26000000000001</v>
      </c>
      <c r="N115" s="103" t="n">
        <v>6240.95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7" t="n">
        <v>11.3526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7" t="n">
        <v>6.4872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589.36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176.14</v>
      </c>
      <c r="M119" s="100" t="n"/>
      <c r="N119" s="103" t="n">
        <v>12551.74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156.76</v>
      </c>
      <c r="M120" s="100" t="n"/>
      <c r="N120" s="113" t="n">
        <v>11171.05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72.22</v>
      </c>
      <c r="M121" s="100" t="n"/>
      <c r="N121" s="103" t="n">
        <v>5146.21</v>
      </c>
    </row>
    <row r="122" ht="19.35" customHeight="1">
      <c r="A122" s="96" t="n"/>
      <c r="B122" s="109" t="n"/>
      <c r="C122" s="87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6" t="n">
        <v>818.34</v>
      </c>
      <c r="M122" s="114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0.65</v>
      </c>
      <c r="H123" s="94" t="n">
        <v>1</v>
      </c>
      <c r="I123" s="116" t="n">
        <v>0.65</v>
      </c>
      <c r="J123" s="93" t="n"/>
      <c r="K123" s="93" t="n"/>
      <c r="L123" s="93" t="n"/>
      <c r="M123" s="93" t="n"/>
      <c r="N123" s="93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156.97</v>
      </c>
      <c r="M124" s="101" t="n">
        <v>71.26000000000001</v>
      </c>
      <c r="N124" s="103" t="n">
        <v>11185.68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1" t="n">
        <v>891.2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155.84</v>
      </c>
      <c r="M126" s="101" t="n">
        <v>71.26000000000001</v>
      </c>
      <c r="N126" s="103" t="n">
        <v>11105.16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6" t="n">
        <v>25.8</v>
      </c>
      <c r="H127" s="273" t="n">
        <v>1.2</v>
      </c>
      <c r="I127" s="279" t="n">
        <v>20.124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6" t="n">
        <v>14.8</v>
      </c>
      <c r="H128" s="273" t="n">
        <v>1.2</v>
      </c>
      <c r="I128" s="279" t="n">
        <v>11.544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1048.17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312.81</v>
      </c>
      <c r="M130" s="100" t="n"/>
      <c r="N130" s="103" t="n">
        <v>22290.84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278.4</v>
      </c>
      <c r="M131" s="100" t="n"/>
      <c r="N131" s="113" t="n">
        <v>19838.85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128.25</v>
      </c>
      <c r="M132" s="100" t="n"/>
      <c r="N132" s="103" t="n">
        <v>9139.24</v>
      </c>
    </row>
    <row r="133" ht="19.35" customHeight="1">
      <c r="A133" s="96" t="n"/>
      <c r="B133" s="109" t="n"/>
      <c r="C133" s="87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1454.82</v>
      </c>
      <c r="M133" s="114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0.65</v>
      </c>
      <c r="H134" s="94" t="n">
        <v>1</v>
      </c>
      <c r="I134" s="116" t="n">
        <v>0.65</v>
      </c>
      <c r="J134" s="93" t="n"/>
      <c r="K134" s="93" t="n"/>
      <c r="L134" s="93" t="n"/>
      <c r="M134" s="93" t="n"/>
      <c r="N134" s="93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45.51</v>
      </c>
      <c r="M135" s="101" t="n">
        <v>71.26000000000001</v>
      </c>
      <c r="N135" s="103" t="n">
        <v>3243.04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257.73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45.07</v>
      </c>
      <c r="M137" s="101" t="n">
        <v>71.26000000000001</v>
      </c>
      <c r="N137" s="103" t="n">
        <v>3211.69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7" t="n">
        <v>5.8344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7" t="n">
        <v>3.3384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303.24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90.58</v>
      </c>
      <c r="M141" s="100" t="n"/>
      <c r="N141" s="103" t="n">
        <v>6454.73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80.62</v>
      </c>
      <c r="M142" s="100" t="n"/>
      <c r="N142" s="113" t="n">
        <v>5744.71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37.14</v>
      </c>
      <c r="M143" s="100" t="n"/>
      <c r="N143" s="103" t="n">
        <v>2646.44</v>
      </c>
    </row>
    <row r="144" ht="19.35" customHeight="1">
      <c r="A144" s="96" t="n"/>
      <c r="B144" s="109" t="n"/>
      <c r="C144" s="87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6" t="n">
        <v>421</v>
      </c>
      <c r="M144" s="114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0.26</v>
      </c>
      <c r="H145" s="94" t="n">
        <v>1</v>
      </c>
      <c r="I145" s="116" t="n">
        <v>0.26</v>
      </c>
      <c r="J145" s="93" t="n"/>
      <c r="K145" s="93" t="n"/>
      <c r="L145" s="93" t="n"/>
      <c r="M145" s="93" t="n"/>
      <c r="N145" s="93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101.97</v>
      </c>
      <c r="M146" s="101" t="n">
        <v>71.26000000000001</v>
      </c>
      <c r="N146" s="103" t="n">
        <v>7266.38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1" t="n">
        <v>578.0700000000001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101.09</v>
      </c>
      <c r="M148" s="101" t="n">
        <v>71.26000000000001</v>
      </c>
      <c r="N148" s="103" t="n">
        <v>7203.67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6" t="n">
        <v>41.9</v>
      </c>
      <c r="H149" s="273" t="n">
        <v>1.2</v>
      </c>
      <c r="I149" s="277" t="n">
        <v>13.0728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2" t="n">
        <v>24</v>
      </c>
      <c r="H150" s="273" t="n">
        <v>1.2</v>
      </c>
      <c r="I150" s="279" t="n">
        <v>7.488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680.04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203.06</v>
      </c>
      <c r="M152" s="100" t="n"/>
      <c r="N152" s="103" t="n">
        <v>14470.05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180.72</v>
      </c>
      <c r="M153" s="100" t="n"/>
      <c r="N153" s="113" t="n">
        <v>12878.34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83.25</v>
      </c>
      <c r="M154" s="100" t="n"/>
      <c r="N154" s="103" t="n">
        <v>5932.72</v>
      </c>
    </row>
    <row r="155" ht="19.35" customHeight="1">
      <c r="A155" s="96" t="n"/>
      <c r="B155" s="109" t="n"/>
      <c r="C155" s="87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6" t="n">
        <v>944.01</v>
      </c>
      <c r="M155" s="114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0.26</v>
      </c>
      <c r="H156" s="94" t="n">
        <v>1</v>
      </c>
      <c r="I156" s="116" t="n">
        <v>0.26</v>
      </c>
      <c r="J156" s="93" t="n"/>
      <c r="K156" s="93" t="n"/>
      <c r="L156" s="93" t="n"/>
      <c r="M156" s="93" t="n"/>
      <c r="N156" s="93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29.2</v>
      </c>
      <c r="M157" s="101" t="n">
        <v>71.26000000000001</v>
      </c>
      <c r="N157" s="103" t="n">
        <v>2080.79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165.72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28.98</v>
      </c>
      <c r="M159" s="101" t="n">
        <v>71.26000000000001</v>
      </c>
      <c r="N159" s="103" t="n">
        <v>2065.11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2" t="n">
        <v>12</v>
      </c>
      <c r="H160" s="273" t="n">
        <v>1.2</v>
      </c>
      <c r="I160" s="279" t="n">
        <v>3.744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5" t="n">
        <v>2.14656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194.92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58.18</v>
      </c>
      <c r="M163" s="100" t="n"/>
      <c r="N163" s="103" t="n">
        <v>4145.9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51.78</v>
      </c>
      <c r="M164" s="100" t="n"/>
      <c r="N164" s="113" t="n">
        <v>3689.85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23.85</v>
      </c>
      <c r="M165" s="100" t="n"/>
      <c r="N165" s="103" t="n">
        <v>1699.82</v>
      </c>
    </row>
    <row r="166" ht="19.35" customHeight="1">
      <c r="A166" s="96" t="n"/>
      <c r="B166" s="109" t="n"/>
      <c r="C166" s="87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6" t="n">
        <v>270.55</v>
      </c>
      <c r="M166" s="114" t="n"/>
      <c r="N166" s="93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17500.78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9660.68</v>
      </c>
      <c r="M168" s="131" t="n"/>
      <c r="N168" s="130" t="n">
        <v>467099.31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5261.54</v>
      </c>
      <c r="M170" s="131" t="n"/>
      <c r="N170" s="130" t="n">
        <v>374937.33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4399.14</v>
      </c>
      <c r="M171" s="131" t="n"/>
      <c r="N171" s="130" t="n">
        <v>92161.98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4399.14</v>
      </c>
      <c r="M173" s="131" t="n"/>
      <c r="N173" s="130" t="n">
        <v>92161.98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769.3</v>
      </c>
      <c r="M175" s="131" t="n"/>
      <c r="N175" s="130" t="n">
        <v>54820.31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6030.84</v>
      </c>
      <c r="M176" s="131" t="n"/>
      <c r="N176" s="130" t="n">
        <v>429757.64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5367.45</v>
      </c>
      <c r="M177" s="131" t="n"/>
      <c r="N177" s="130" t="n">
        <v>382484.29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2472.65</v>
      </c>
      <c r="M178" s="131" t="n"/>
      <c r="N178" s="130" t="n">
        <v>176200.63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17500.78</v>
      </c>
      <c r="M179" s="136" t="n"/>
      <c r="N179" s="125" t="n">
        <v>1025784.23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622.39176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56.98356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17500.78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17500.78</v>
      </c>
      <c r="M185" s="131" t="n"/>
      <c r="N185" s="130" t="n">
        <v>1025784.23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9660.68</v>
      </c>
      <c r="M187" s="131" t="n"/>
      <c r="N187" s="130" t="n">
        <v>467099.31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5261.54</v>
      </c>
      <c r="M189" s="131" t="n"/>
      <c r="N189" s="130" t="n">
        <v>374937.33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4399.14</v>
      </c>
      <c r="M190" s="131" t="n"/>
      <c r="N190" s="130" t="n">
        <v>92161.98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4399.14</v>
      </c>
      <c r="M191" s="131" t="n"/>
      <c r="N191" s="130" t="n">
        <v>92161.98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769.3</v>
      </c>
      <c r="M192" s="131" t="n"/>
      <c r="N192" s="130" t="n">
        <v>54820.31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6030.84</v>
      </c>
      <c r="M193" s="131" t="n"/>
      <c r="N193" s="130" t="n">
        <v>429757.64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5367.45</v>
      </c>
      <c r="M194" s="131" t="n"/>
      <c r="N194" s="130" t="n">
        <v>382484.29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2472.65</v>
      </c>
      <c r="M195" s="131" t="n"/>
      <c r="N195" s="130" t="n">
        <v>176200.63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17500.78</v>
      </c>
      <c r="M196" s="126" t="n"/>
      <c r="N196" s="125" t="n">
        <v>1025784.23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9660.68</v>
      </c>
      <c r="M197" s="131" t="n"/>
      <c r="N197" s="130" t="n">
        <v>467099.31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5261.54</v>
      </c>
      <c r="M199" s="131" t="n"/>
      <c r="N199" s="130" t="n">
        <v>374937.33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4399.14</v>
      </c>
      <c r="M200" s="131" t="n"/>
      <c r="N200" s="130" t="n">
        <v>92161.98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4399.14</v>
      </c>
      <c r="M201" s="131" t="n"/>
      <c r="N201" s="130" t="n">
        <v>92161.98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769.3</v>
      </c>
      <c r="M202" s="131" t="n"/>
      <c r="N202" s="130" t="n">
        <v>54820.31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6030.84</v>
      </c>
      <c r="M203" s="131" t="n"/>
      <c r="N203" s="130" t="n">
        <v>429757.64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5367.45</v>
      </c>
      <c r="M204" s="131" t="n"/>
      <c r="N204" s="130" t="n">
        <v>382484.29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2472.65</v>
      </c>
      <c r="M205" s="131" t="n"/>
      <c r="N205" s="130" t="n">
        <v>176200.63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622.39176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56.98356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02-32-34</t>
        </is>
      </c>
    </row>
    <row r="25" ht="19.35" customHeight="1">
      <c r="A25" s="55" t="inlineStr">
        <is>
          <t>32 ВЛ 500 кВ Зейская ГЭС - Амурская №1. Свободненский р-он Семёновский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41.89</v>
      </c>
      <c r="M31" s="64" t="n">
        <v>0.59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96.34999999999999</v>
      </c>
      <c r="E32" s="71" t="inlineStr">
        <is>
          <t>(</t>
        </is>
      </c>
      <c r="F32" s="70" t="n">
        <v>1.35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70.15000000000001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96.34999999999999</v>
      </c>
      <c r="E34" s="71" t="inlineStr">
        <is>
          <t>(</t>
        </is>
      </c>
      <c r="F34" s="77" t="n">
        <v>1.35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1129-1134,1135-1137,1139-1140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2.23</v>
      </c>
      <c r="H44" s="94" t="n">
        <v>1</v>
      </c>
      <c r="I44" s="116" t="n">
        <v>2.23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240.39</v>
      </c>
      <c r="M46" s="101" t="n">
        <v>71.26000000000001</v>
      </c>
      <c r="N46" s="103" t="n">
        <v>17130.19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28.68672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240.39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240.39</v>
      </c>
      <c r="M49" s="100" t="n"/>
      <c r="N49" s="103" t="n">
        <v>17130.19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213.95</v>
      </c>
      <c r="M50" s="100" t="n"/>
      <c r="N50" s="113" t="n">
        <v>15245.87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98.56</v>
      </c>
      <c r="M51" s="100" t="n"/>
      <c r="N51" s="103" t="n">
        <v>7023.38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552.9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0.6</v>
      </c>
      <c r="H53" s="94" t="n">
        <v>1</v>
      </c>
      <c r="I53" s="278" t="n">
        <v>0.6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186.32</v>
      </c>
      <c r="M55" s="101" t="n">
        <v>71.26000000000001</v>
      </c>
      <c r="N55" s="103" t="n">
        <v>13277.16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7" t="n">
        <v>22.2336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186.32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186.32</v>
      </c>
      <c r="M58" s="100" t="n"/>
      <c r="N58" s="103" t="n">
        <v>13277.16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165.82</v>
      </c>
      <c r="M59" s="100" t="n"/>
      <c r="N59" s="113" t="n">
        <v>11816.67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76.39</v>
      </c>
      <c r="M60" s="100" t="n"/>
      <c r="N60" s="103" t="n">
        <v>5443.64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428.53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0.25</v>
      </c>
      <c r="H62" s="94" t="n">
        <v>1</v>
      </c>
      <c r="I62" s="116" t="n">
        <v>0.25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97.54000000000001</v>
      </c>
      <c r="M64" s="101" t="n">
        <v>71.26000000000001</v>
      </c>
      <c r="N64" s="103" t="n">
        <v>6950.7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101" t="n">
        <v>11.64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97.54000000000001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97.54000000000001</v>
      </c>
      <c r="M67" s="100" t="n"/>
      <c r="N67" s="103" t="n">
        <v>6950.7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86.81</v>
      </c>
      <c r="M68" s="100" t="n"/>
      <c r="N68" s="113" t="n">
        <v>6186.12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39.99</v>
      </c>
      <c r="M69" s="100" t="n"/>
      <c r="N69" s="103" t="n">
        <v>2849.79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224.34</v>
      </c>
      <c r="M70" s="114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0.32</v>
      </c>
      <c r="H71" s="94" t="n">
        <v>1</v>
      </c>
      <c r="I71" s="116" t="n">
        <v>0.32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40.42</v>
      </c>
      <c r="M73" s="101" t="n">
        <v>71.26000000000001</v>
      </c>
      <c r="N73" s="103" t="n">
        <v>2880.33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50" t="n">
        <v>0.96</v>
      </c>
      <c r="I74" s="275" t="n">
        <v>4.82304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40.42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40.42</v>
      </c>
      <c r="M76" s="100" t="n"/>
      <c r="N76" s="103" t="n">
        <v>2880.33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35.97</v>
      </c>
      <c r="M77" s="100" t="n"/>
      <c r="N77" s="113" t="n">
        <v>2563.49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16.57</v>
      </c>
      <c r="M78" s="100" t="n"/>
      <c r="N78" s="103" t="n">
        <v>1180.94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92.95999999999999</v>
      </c>
      <c r="M79" s="114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0.05</v>
      </c>
      <c r="H80" s="94" t="n">
        <v>1</v>
      </c>
      <c r="I80" s="116" t="n">
        <v>0.05</v>
      </c>
      <c r="J80" s="93" t="n"/>
      <c r="K80" s="93" t="n"/>
      <c r="L80" s="93" t="n"/>
      <c r="M80" s="93" t="n"/>
      <c r="N80" s="93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18.46</v>
      </c>
      <c r="M82" s="101" t="n">
        <v>71.26000000000001</v>
      </c>
      <c r="N82" s="103" t="n">
        <v>1315.46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50" t="n">
        <v>0.96</v>
      </c>
      <c r="I83" s="277" t="n">
        <v>2.2032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18.46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18.46</v>
      </c>
      <c r="M85" s="100" t="n"/>
      <c r="N85" s="103" t="n">
        <v>1315.46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16.43</v>
      </c>
      <c r="M86" s="100" t="n"/>
      <c r="N86" s="113" t="n">
        <v>1170.76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7.57</v>
      </c>
      <c r="M87" s="100" t="n"/>
      <c r="N87" s="101" t="n">
        <v>539.34</v>
      </c>
    </row>
    <row r="88" ht="19.35" customHeight="1">
      <c r="A88" s="96" t="n"/>
      <c r="B88" s="109" t="n"/>
      <c r="C88" s="87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42.46</v>
      </c>
      <c r="M88" s="114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0.01</v>
      </c>
      <c r="H89" s="94" t="n">
        <v>1</v>
      </c>
      <c r="I89" s="116" t="n">
        <v>0.01</v>
      </c>
      <c r="J89" s="93" t="n"/>
      <c r="K89" s="93" t="n"/>
      <c r="L89" s="93" t="n"/>
      <c r="M89" s="93" t="n"/>
      <c r="N89" s="93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4.75</v>
      </c>
      <c r="M91" s="101" t="n">
        <v>71.26000000000001</v>
      </c>
      <c r="N91" s="101" t="n">
        <v>338.49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2" t="n">
        <v>59</v>
      </c>
      <c r="H92" s="150" t="n">
        <v>0.96</v>
      </c>
      <c r="I92" s="277" t="n">
        <v>0.5664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4.75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4.75</v>
      </c>
      <c r="M94" s="100" t="n"/>
      <c r="N94" s="101" t="n">
        <v>338.49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4.23</v>
      </c>
      <c r="M95" s="100" t="n"/>
      <c r="N95" s="152" t="n">
        <v>301.26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1.95</v>
      </c>
      <c r="M96" s="100" t="n"/>
      <c r="N96" s="101" t="n">
        <v>138.78</v>
      </c>
    </row>
    <row r="97" ht="19.35" customHeight="1">
      <c r="A97" s="96" t="n"/>
      <c r="B97" s="109" t="n"/>
      <c r="C97" s="87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6" t="n">
        <v>10.93</v>
      </c>
      <c r="M97" s="114" t="n"/>
      <c r="N97" s="93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1352.12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587.88</v>
      </c>
      <c r="M99" s="131" t="n"/>
      <c r="N99" s="130" t="n">
        <v>41892.33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587.88</v>
      </c>
      <c r="M101" s="131" t="n"/>
      <c r="N101" s="130" t="n">
        <v>41892.33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587.88</v>
      </c>
      <c r="M107" s="131" t="n"/>
      <c r="N107" s="130" t="n">
        <v>41892.33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523.21</v>
      </c>
      <c r="M108" s="131" t="n"/>
      <c r="N108" s="130" t="n">
        <v>37284.17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241.03</v>
      </c>
      <c r="M109" s="131" t="n"/>
      <c r="N109" s="130" t="n">
        <v>17175.87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1352.12</v>
      </c>
      <c r="M110" s="136" t="n"/>
      <c r="N110" s="125" t="n">
        <v>96352.37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70.15295999999999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1352.12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1352.12</v>
      </c>
      <c r="M116" s="131" t="n"/>
      <c r="N116" s="130" t="n">
        <v>96352.37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587.88</v>
      </c>
      <c r="M118" s="131" t="n"/>
      <c r="N118" s="130" t="n">
        <v>41892.33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587.88</v>
      </c>
      <c r="M120" s="131" t="n"/>
      <c r="N120" s="130" t="n">
        <v>41892.33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587.88</v>
      </c>
      <c r="M124" s="131" t="n"/>
      <c r="N124" s="130" t="n">
        <v>41892.33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523.21</v>
      </c>
      <c r="M125" s="131" t="n"/>
      <c r="N125" s="130" t="n">
        <v>37284.17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241.03</v>
      </c>
      <c r="M126" s="131" t="n"/>
      <c r="N126" s="130" t="n">
        <v>17175.87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1352.12</v>
      </c>
      <c r="M127" s="126" t="n"/>
      <c r="N127" s="125" t="n">
        <v>96352.37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587.88</v>
      </c>
      <c r="M128" s="131" t="n"/>
      <c r="N128" s="130" t="n">
        <v>41892.33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587.88</v>
      </c>
      <c r="M130" s="131" t="n"/>
      <c r="N130" s="130" t="n">
        <v>41892.33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587.88</v>
      </c>
      <c r="M134" s="131" t="n"/>
      <c r="N134" s="130" t="n">
        <v>41892.33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523.21</v>
      </c>
      <c r="M135" s="131" t="n"/>
      <c r="N135" s="130" t="n">
        <v>37284.17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241.03</v>
      </c>
      <c r="M136" s="131" t="n"/>
      <c r="N136" s="130" t="n">
        <v>17175.87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70.15295999999999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7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02-32-35</t>
        </is>
      </c>
    </row>
    <row r="25" ht="19.35" customHeight="1">
      <c r="A25" s="55" t="inlineStr">
        <is>
          <t>32 ВЛ 500 кВ Зейская ГЭС - Амурская №1.  г.о. Свободный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1900.78</v>
      </c>
      <c r="M31" s="64" t="n">
        <v>26.67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5150.25</v>
      </c>
      <c r="E32" s="71" t="inlineStr">
        <is>
          <t>(</t>
        </is>
      </c>
      <c r="F32" s="70" t="n">
        <v>87.06999999999999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3153.8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271.43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5150.25</v>
      </c>
      <c r="E34" s="71" t="inlineStr">
        <is>
          <t>(</t>
        </is>
      </c>
      <c r="F34" s="77" t="n">
        <v>87.06999999999999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479</v>
      </c>
      <c r="H44" s="94" t="n">
        <v>1</v>
      </c>
      <c r="I44" s="94" t="n">
        <v>479</v>
      </c>
      <c r="J44" s="93" t="n"/>
      <c r="K44" s="93" t="n"/>
      <c r="L44" s="93" t="n"/>
      <c r="M44" s="93" t="n"/>
      <c r="N44" s="93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21721.69</v>
      </c>
      <c r="M45" s="101" t="n">
        <v>71.26000000000001</v>
      </c>
      <c r="N45" s="103" t="n">
        <v>1547887.63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2546.364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21721.69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21721.69</v>
      </c>
      <c r="M48" s="100" t="n"/>
      <c r="N48" s="103" t="n">
        <v>1547887.63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19332.3</v>
      </c>
      <c r="M49" s="100" t="n"/>
      <c r="N49" s="113" t="n">
        <v>1377619.99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8905.889999999999</v>
      </c>
      <c r="M50" s="100" t="n"/>
      <c r="N50" s="103" t="n">
        <v>634633.9300000001</v>
      </c>
    </row>
    <row r="51" ht="19.35" customHeight="1">
      <c r="A51" s="96" t="n"/>
      <c r="B51" s="109" t="n"/>
      <c r="C51" s="87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49959.88</v>
      </c>
      <c r="M51" s="114" t="n"/>
      <c r="N51" s="93" t="n"/>
    </row>
    <row r="52" ht="19.35" customHeight="1">
      <c r="A52" s="89" t="inlineStr">
        <is>
          <t>Пролет 1185-1186, 29-1 (500кВ)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8.91</v>
      </c>
      <c r="H53" s="94" t="n">
        <v>1</v>
      </c>
      <c r="I53" s="116" t="n">
        <v>8.91</v>
      </c>
      <c r="J53" s="93" t="n"/>
      <c r="K53" s="93" t="n"/>
      <c r="L53" s="93" t="n"/>
      <c r="M53" s="93" t="n"/>
      <c r="N53" s="93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523.59</v>
      </c>
      <c r="M54" s="101" t="n">
        <v>71.26000000000001</v>
      </c>
      <c r="N54" s="103" t="n">
        <v>37311.02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55.70532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523.59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523.59</v>
      </c>
      <c r="M57" s="100" t="n"/>
      <c r="N57" s="103" t="n">
        <v>37311.02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466</v>
      </c>
      <c r="M58" s="100" t="n"/>
      <c r="N58" s="113" t="n">
        <v>33206.81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214.67</v>
      </c>
      <c r="M59" s="100" t="n"/>
      <c r="N59" s="103" t="n">
        <v>15297.52</v>
      </c>
    </row>
    <row r="60" ht="19.35" customHeight="1">
      <c r="A60" s="96" t="n"/>
      <c r="B60" s="109" t="n"/>
      <c r="C60" s="87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5" t="n">
        <v>1204.26</v>
      </c>
      <c r="M60" s="114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3.89</v>
      </c>
      <c r="H61" s="94" t="n">
        <v>1</v>
      </c>
      <c r="I61" s="116" t="n">
        <v>3.89</v>
      </c>
      <c r="J61" s="93" t="n"/>
      <c r="K61" s="93" t="n"/>
      <c r="L61" s="93" t="n"/>
      <c r="M61" s="93" t="n"/>
      <c r="N61" s="93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443.18</v>
      </c>
      <c r="M62" s="101" t="n">
        <v>71.26000000000001</v>
      </c>
      <c r="N62" s="103" t="n">
        <v>31581.01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47.1468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443.18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443.18</v>
      </c>
      <c r="M65" s="100" t="n"/>
      <c r="N65" s="103" t="n">
        <v>31581.01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394.43</v>
      </c>
      <c r="M66" s="100" t="n"/>
      <c r="N66" s="113" t="n">
        <v>28107.1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181.7</v>
      </c>
      <c r="M67" s="100" t="n"/>
      <c r="N67" s="103" t="n">
        <v>12948.21</v>
      </c>
    </row>
    <row r="68" ht="19.35" customHeight="1">
      <c r="A68" s="96" t="n"/>
      <c r="B68" s="109" t="n"/>
      <c r="C68" s="87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5" t="n">
        <v>1019.31</v>
      </c>
      <c r="M68" s="114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1.73</v>
      </c>
      <c r="H69" s="94" t="n">
        <v>1</v>
      </c>
      <c r="I69" s="116" t="n">
        <v>1.73</v>
      </c>
      <c r="J69" s="93" t="n"/>
      <c r="K69" s="93" t="n"/>
      <c r="L69" s="93" t="n"/>
      <c r="M69" s="93" t="n"/>
      <c r="N69" s="93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261.49</v>
      </c>
      <c r="M70" s="101" t="n">
        <v>71.26000000000001</v>
      </c>
      <c r="N70" s="103" t="n">
        <v>18633.78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27.8184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261.49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261.49</v>
      </c>
      <c r="M73" s="100" t="n"/>
      <c r="N73" s="103" t="n">
        <v>18633.78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232.73</v>
      </c>
      <c r="M74" s="100" t="n"/>
      <c r="N74" s="113" t="n">
        <v>16584.06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107.21</v>
      </c>
      <c r="M75" s="100" t="n"/>
      <c r="N75" s="103" t="n">
        <v>7639.85</v>
      </c>
    </row>
    <row r="76" ht="19.35" customHeight="1">
      <c r="A76" s="96" t="n"/>
      <c r="B76" s="109" t="n"/>
      <c r="C76" s="87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601.4299999999999</v>
      </c>
      <c r="M76" s="114" t="n"/>
      <c r="N76" s="93" t="n"/>
    </row>
    <row r="77" ht="55.35" customHeight="1">
      <c r="A77" s="87" t="inlineStr">
        <is>
          <t>5</t>
        </is>
      </c>
      <c r="B77" s="90" t="inlineStr">
        <is>
          <t>ФЕР01-02-099-06</t>
        </is>
      </c>
      <c r="C77" s="91" t="inlineStr">
        <is>
          <t>Валка деревьев мягких пород с корня, диаметр стволов: более 32 см</t>
        </is>
      </c>
      <c r="D77" s="271" t="n"/>
      <c r="E77" s="272" t="n"/>
      <c r="F77" s="92" t="inlineStr">
        <is>
          <t>100 шт</t>
        </is>
      </c>
      <c r="G77" s="93" t="n">
        <v>0.13</v>
      </c>
      <c r="H77" s="94" t="n">
        <v>1</v>
      </c>
      <c r="I77" s="116" t="n">
        <v>0.13</v>
      </c>
      <c r="J77" s="93" t="n"/>
      <c r="K77" s="93" t="n"/>
      <c r="L77" s="93" t="n"/>
      <c r="M77" s="93" t="n"/>
      <c r="N77" s="93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192.7</v>
      </c>
      <c r="K78" s="273" t="n">
        <v>1.2</v>
      </c>
      <c r="L78" s="101" t="n">
        <v>30.06</v>
      </c>
      <c r="M78" s="101" t="n">
        <v>71.26000000000001</v>
      </c>
      <c r="N78" s="103" t="n">
        <v>2142.08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20.5</v>
      </c>
      <c r="H79" s="273" t="n">
        <v>1.2</v>
      </c>
      <c r="I79" s="279" t="n">
        <v>3.198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192.7</v>
      </c>
      <c r="K80" s="100" t="n"/>
      <c r="L80" s="101" t="n">
        <v>30.06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30.06</v>
      </c>
      <c r="M81" s="100" t="n"/>
      <c r="N81" s="103" t="n">
        <v>2142.08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26.75</v>
      </c>
      <c r="M82" s="100" t="n"/>
      <c r="N82" s="113" t="n">
        <v>1906.45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12.32</v>
      </c>
      <c r="M83" s="100" t="n"/>
      <c r="N83" s="101" t="n">
        <v>878.25</v>
      </c>
    </row>
    <row r="84" ht="19.35" customHeight="1">
      <c r="A84" s="96" t="n"/>
      <c r="B84" s="109" t="n"/>
      <c r="C84" s="87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69.13</v>
      </c>
      <c r="M84" s="114" t="n"/>
      <c r="N84" s="93" t="n"/>
    </row>
    <row r="85" ht="68.65000000000001" customHeight="1">
      <c r="A85" s="87" t="inlineStr">
        <is>
          <t>6</t>
        </is>
      </c>
      <c r="B85" s="90" t="inlineStr">
        <is>
          <t>ФЕР01-02-100-01</t>
        </is>
      </c>
      <c r="C85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271" t="n"/>
      <c r="E85" s="272" t="n"/>
      <c r="F85" s="92" t="inlineStr">
        <is>
          <t>100 шт</t>
        </is>
      </c>
      <c r="G85" s="93" t="n">
        <v>8.91</v>
      </c>
      <c r="H85" s="94" t="n">
        <v>1</v>
      </c>
      <c r="I85" s="116" t="n">
        <v>8.91</v>
      </c>
      <c r="J85" s="93" t="n"/>
      <c r="K85" s="93" t="n"/>
      <c r="L85" s="93" t="n"/>
      <c r="M85" s="93" t="n"/>
      <c r="N85" s="93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115.44</v>
      </c>
      <c r="K86" s="273" t="n">
        <v>1.2</v>
      </c>
      <c r="L86" s="103" t="n">
        <v>1234.28</v>
      </c>
      <c r="M86" s="101" t="n">
        <v>71.26000000000001</v>
      </c>
      <c r="N86" s="103" t="n">
        <v>87954.78999999999</v>
      </c>
    </row>
    <row r="87" ht="19.35" customHeight="1">
      <c r="A87" s="96" t="n"/>
      <c r="B87" s="97" t="inlineStr">
        <is>
          <t>2</t>
        </is>
      </c>
      <c r="C87" s="98" t="inlineStr">
        <is>
          <t>ЭМ</t>
        </is>
      </c>
      <c r="D87" s="271" t="n"/>
      <c r="E87" s="272" t="n"/>
      <c r="F87" s="99" t="n"/>
      <c r="G87" s="99" t="n"/>
      <c r="H87" s="99" t="n"/>
      <c r="I87" s="100" t="n"/>
      <c r="J87" s="101" t="n">
        <v>655.4299999999999</v>
      </c>
      <c r="K87" s="273" t="n">
        <v>1.2</v>
      </c>
      <c r="L87" s="103" t="n">
        <v>7007.86</v>
      </c>
      <c r="M87" s="100" t="n"/>
      <c r="N87" s="100" t="n"/>
    </row>
    <row r="88" ht="19.35" customHeight="1">
      <c r="A88" s="96" t="n"/>
      <c r="B88" s="97" t="inlineStr">
        <is>
          <t>3</t>
        </is>
      </c>
      <c r="C88" s="98" t="inlineStr">
        <is>
          <t>в т.ч. ОТм</t>
        </is>
      </c>
      <c r="D88" s="271" t="n"/>
      <c r="E88" s="272" t="n"/>
      <c r="F88" s="99" t="n"/>
      <c r="G88" s="99" t="n"/>
      <c r="H88" s="99" t="n"/>
      <c r="I88" s="100" t="n"/>
      <c r="J88" s="101" t="n">
        <v>114.62</v>
      </c>
      <c r="K88" s="273" t="n">
        <v>1.2</v>
      </c>
      <c r="L88" s="103" t="n">
        <v>1225.52</v>
      </c>
      <c r="M88" s="101" t="n">
        <v>71.26000000000001</v>
      </c>
      <c r="N88" s="103" t="n">
        <v>87330.56</v>
      </c>
    </row>
    <row r="89" ht="19.35" customHeight="1">
      <c r="A89" s="96" t="n"/>
      <c r="B89" s="104" t="n"/>
      <c r="C89" s="98" t="inlineStr">
        <is>
          <t>ЗТ</t>
        </is>
      </c>
      <c r="D89" s="271" t="n"/>
      <c r="E89" s="272" t="n"/>
      <c r="F89" s="105" t="inlineStr">
        <is>
          <t>чел.-ч</t>
        </is>
      </c>
      <c r="G89" s="276" t="n">
        <v>14.8</v>
      </c>
      <c r="H89" s="273" t="n">
        <v>1.2</v>
      </c>
      <c r="I89" s="277" t="n">
        <v>158.2416</v>
      </c>
      <c r="J89" s="100" t="n"/>
      <c r="K89" s="100" t="n"/>
      <c r="L89" s="100" t="n"/>
      <c r="M89" s="100" t="n"/>
      <c r="N89" s="100" t="n"/>
    </row>
    <row r="90" ht="19.35" customHeight="1">
      <c r="A90" s="96" t="n"/>
      <c r="B90" s="104" t="n"/>
      <c r="C90" s="98" t="inlineStr">
        <is>
          <t>ЗТм</t>
        </is>
      </c>
      <c r="D90" s="271" t="n"/>
      <c r="E90" s="272" t="n"/>
      <c r="F90" s="105" t="inlineStr">
        <is>
          <t>чел.-ч</t>
        </is>
      </c>
      <c r="G90" s="101" t="n">
        <v>8.49</v>
      </c>
      <c r="H90" s="273" t="n">
        <v>1.2</v>
      </c>
      <c r="I90" s="275" t="n">
        <v>90.77508</v>
      </c>
      <c r="J90" s="100" t="n"/>
      <c r="K90" s="100" t="n"/>
      <c r="L90" s="100" t="n"/>
      <c r="M90" s="100" t="n"/>
      <c r="N90" s="100" t="n"/>
    </row>
    <row r="91" ht="19.35" customHeight="1">
      <c r="A91" s="96" t="n"/>
      <c r="B91" s="104" t="n"/>
      <c r="C91" s="98" t="inlineStr">
        <is>
          <t>Итого по расценке</t>
        </is>
      </c>
      <c r="D91" s="271" t="n"/>
      <c r="E91" s="272" t="n"/>
      <c r="F91" s="99" t="n"/>
      <c r="G91" s="107" t="n"/>
      <c r="H91" s="107" t="n"/>
      <c r="I91" s="100" t="n"/>
      <c r="J91" s="101" t="n">
        <v>770.87</v>
      </c>
      <c r="K91" s="100" t="n"/>
      <c r="L91" s="103" t="n">
        <v>8242.139999999999</v>
      </c>
      <c r="M91" s="100" t="n"/>
      <c r="N91" s="108" t="n"/>
    </row>
    <row r="92" ht="19.35" customHeight="1">
      <c r="A92" s="96" t="n"/>
      <c r="B92" s="109" t="n"/>
      <c r="C92" s="98" t="inlineStr">
        <is>
          <t>ФОТ</t>
        </is>
      </c>
      <c r="D92" s="271" t="n"/>
      <c r="E92" s="272" t="n"/>
      <c r="F92" s="99" t="n"/>
      <c r="G92" s="107" t="n"/>
      <c r="H92" s="107" t="n"/>
      <c r="I92" s="100" t="n"/>
      <c r="J92" s="100" t="n"/>
      <c r="K92" s="100" t="n"/>
      <c r="L92" s="103" t="n">
        <v>2459.8</v>
      </c>
      <c r="M92" s="100" t="n"/>
      <c r="N92" s="103" t="n">
        <v>175285.35</v>
      </c>
    </row>
    <row r="93" ht="42" customHeight="1">
      <c r="A93" s="96" t="n"/>
      <c r="B93" s="110" t="inlineStr">
        <is>
          <t>Пр/812-001.4-1</t>
        </is>
      </c>
      <c r="C93" s="98" t="inlineStr">
        <is>
          <t>НР Земляные работы по другим видам работ (подготовительным, сопутствующим, укрепительным)</t>
        </is>
      </c>
      <c r="D93" s="271" t="n"/>
      <c r="E93" s="272" t="n"/>
      <c r="F93" s="105" t="inlineStr">
        <is>
          <t>%</t>
        </is>
      </c>
      <c r="G93" s="111" t="n">
        <v>89</v>
      </c>
      <c r="H93" s="112" t="n"/>
      <c r="I93" s="111" t="n">
        <v>89</v>
      </c>
      <c r="J93" s="100" t="n"/>
      <c r="K93" s="100" t="n"/>
      <c r="L93" s="103" t="n">
        <v>2189.22</v>
      </c>
      <c r="M93" s="100" t="n"/>
      <c r="N93" s="113" t="n">
        <v>156003.96</v>
      </c>
    </row>
    <row r="94" ht="42" customHeight="1">
      <c r="A94" s="96" t="n"/>
      <c r="B94" s="110" t="inlineStr">
        <is>
          <t>Пр/774-001.4</t>
        </is>
      </c>
      <c r="C94" s="98" t="inlineStr">
        <is>
          <t>СП Земляные работы по другим видам работ (подготовительным, сопутствующим, укрепительным)</t>
        </is>
      </c>
      <c r="D94" s="271" t="n"/>
      <c r="E94" s="272" t="n"/>
      <c r="F94" s="105" t="inlineStr">
        <is>
          <t>%</t>
        </is>
      </c>
      <c r="G94" s="111" t="n">
        <v>41</v>
      </c>
      <c r="H94" s="112" t="n"/>
      <c r="I94" s="111" t="n">
        <v>41</v>
      </c>
      <c r="J94" s="100" t="n"/>
      <c r="K94" s="100" t="n"/>
      <c r="L94" s="103" t="n">
        <v>1008.52</v>
      </c>
      <c r="M94" s="100" t="n"/>
      <c r="N94" s="103" t="n">
        <v>71866.99000000001</v>
      </c>
    </row>
    <row r="95" ht="19.35" customHeight="1">
      <c r="A95" s="96" t="n"/>
      <c r="B95" s="109" t="n"/>
      <c r="C95" s="87" t="inlineStr">
        <is>
          <t>Всего по позиции</t>
        </is>
      </c>
      <c r="D95" s="271" t="n"/>
      <c r="E95" s="272" t="n"/>
      <c r="F95" s="100" t="n"/>
      <c r="G95" s="107" t="n"/>
      <c r="H95" s="107" t="n"/>
      <c r="I95" s="114" t="n"/>
      <c r="J95" s="114" t="n"/>
      <c r="K95" s="114" t="n"/>
      <c r="L95" s="115" t="n">
        <v>11439.88</v>
      </c>
      <c r="M95" s="114" t="n"/>
      <c r="N95" s="93" t="n"/>
    </row>
    <row r="96" ht="55.35" customHeight="1">
      <c r="A96" s="87" t="inlineStr">
        <is>
          <t>7</t>
        </is>
      </c>
      <c r="B96" s="90" t="inlineStr">
        <is>
          <t>ФЕР01-02-100-07</t>
        </is>
      </c>
      <c r="C96" s="91" t="inlineStr">
        <is>
          <t>При трелевке на каждые последующие 100 м добавлять: к расценке 01-02-100-01</t>
        </is>
      </c>
      <c r="D96" s="271" t="n"/>
      <c r="E96" s="272" t="n"/>
      <c r="F96" s="92" t="inlineStr">
        <is>
          <t>100 шт</t>
        </is>
      </c>
      <c r="G96" s="93" t="n">
        <v>8.91</v>
      </c>
      <c r="H96" s="94" t="n">
        <v>1</v>
      </c>
      <c r="I96" s="116" t="n">
        <v>8.91</v>
      </c>
      <c r="J96" s="93" t="n"/>
      <c r="K96" s="93" t="n"/>
      <c r="L96" s="93" t="n"/>
      <c r="M96" s="93" t="n"/>
      <c r="N96" s="93" t="n"/>
    </row>
    <row r="97" ht="19.35" customHeight="1">
      <c r="A97" s="96" t="n"/>
      <c r="B97" s="97" t="inlineStr">
        <is>
          <t>1</t>
        </is>
      </c>
      <c r="C97" s="98" t="inlineStr">
        <is>
          <t>ОТ</t>
        </is>
      </c>
      <c r="D97" s="271" t="n"/>
      <c r="E97" s="272" t="n"/>
      <c r="F97" s="99" t="n"/>
      <c r="G97" s="99" t="n"/>
      <c r="H97" s="99" t="n"/>
      <c r="I97" s="100" t="n"/>
      <c r="J97" s="101" t="n">
        <v>28.94</v>
      </c>
      <c r="K97" s="273" t="n">
        <v>1.2</v>
      </c>
      <c r="L97" s="101" t="n">
        <v>309.43</v>
      </c>
      <c r="M97" s="101" t="n">
        <v>71.26000000000001</v>
      </c>
      <c r="N97" s="103" t="n">
        <v>22049.98</v>
      </c>
    </row>
    <row r="98" ht="19.35" customHeight="1">
      <c r="A98" s="96" t="n"/>
      <c r="B98" s="97" t="inlineStr">
        <is>
          <t>2</t>
        </is>
      </c>
      <c r="C98" s="98" t="inlineStr">
        <is>
          <t>ЭМ</t>
        </is>
      </c>
      <c r="D98" s="271" t="n"/>
      <c r="E98" s="272" t="n"/>
      <c r="F98" s="99" t="n"/>
      <c r="G98" s="99" t="n"/>
      <c r="H98" s="99" t="n"/>
      <c r="I98" s="100" t="n"/>
      <c r="J98" s="101" t="n">
        <v>163.66</v>
      </c>
      <c r="K98" s="273" t="n">
        <v>1.2</v>
      </c>
      <c r="L98" s="103" t="n">
        <v>1749.85</v>
      </c>
      <c r="M98" s="100" t="n"/>
      <c r="N98" s="100" t="n"/>
    </row>
    <row r="99" ht="19.35" customHeight="1">
      <c r="A99" s="96" t="n"/>
      <c r="B99" s="97" t="inlineStr">
        <is>
          <t>3</t>
        </is>
      </c>
      <c r="C99" s="98" t="inlineStr">
        <is>
          <t>в т.ч. ОТм</t>
        </is>
      </c>
      <c r="D99" s="271" t="n"/>
      <c r="E99" s="272" t="n"/>
      <c r="F99" s="99" t="n"/>
      <c r="G99" s="99" t="n"/>
      <c r="H99" s="99" t="n"/>
      <c r="I99" s="100" t="n"/>
      <c r="J99" s="101" t="n">
        <v>28.62</v>
      </c>
      <c r="K99" s="273" t="n">
        <v>1.2</v>
      </c>
      <c r="L99" s="101" t="n">
        <v>306.01</v>
      </c>
      <c r="M99" s="101" t="n">
        <v>71.26000000000001</v>
      </c>
      <c r="N99" s="103" t="n">
        <v>21806.27</v>
      </c>
    </row>
    <row r="100" ht="19.35" customHeight="1">
      <c r="A100" s="96" t="n"/>
      <c r="B100" s="104" t="n"/>
      <c r="C100" s="98" t="inlineStr">
        <is>
          <t>ЗТ</t>
        </is>
      </c>
      <c r="D100" s="271" t="n"/>
      <c r="E100" s="272" t="n"/>
      <c r="F100" s="105" t="inlineStr">
        <is>
          <t>чел.-ч</t>
        </is>
      </c>
      <c r="G100" s="101" t="n">
        <v>3.71</v>
      </c>
      <c r="H100" s="273" t="n">
        <v>1.2</v>
      </c>
      <c r="I100" s="275" t="n">
        <v>39.66732</v>
      </c>
      <c r="J100" s="100" t="n"/>
      <c r="K100" s="100" t="n"/>
      <c r="L100" s="100" t="n"/>
      <c r="M100" s="100" t="n"/>
      <c r="N100" s="100" t="n"/>
    </row>
    <row r="101" ht="19.35" customHeight="1">
      <c r="A101" s="96" t="n"/>
      <c r="B101" s="104" t="n"/>
      <c r="C101" s="98" t="inlineStr">
        <is>
          <t>ЗТм</t>
        </is>
      </c>
      <c r="D101" s="271" t="n"/>
      <c r="E101" s="272" t="n"/>
      <c r="F101" s="105" t="inlineStr">
        <is>
          <t>чел.-ч</t>
        </is>
      </c>
      <c r="G101" s="101" t="n">
        <v>2.12</v>
      </c>
      <c r="H101" s="273" t="n">
        <v>1.2</v>
      </c>
      <c r="I101" s="275" t="n">
        <v>22.66704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271" t="n"/>
      <c r="E102" s="272" t="n"/>
      <c r="F102" s="99" t="n"/>
      <c r="G102" s="107" t="n"/>
      <c r="H102" s="107" t="n"/>
      <c r="I102" s="100" t="n"/>
      <c r="J102" s="101" t="n">
        <v>192.6</v>
      </c>
      <c r="K102" s="100" t="n"/>
      <c r="L102" s="103" t="n">
        <v>2059.28</v>
      </c>
      <c r="M102" s="100" t="n"/>
      <c r="N102" s="108" t="n"/>
    </row>
    <row r="103" ht="19.35" customHeight="1">
      <c r="A103" s="96" t="n"/>
      <c r="B103" s="109" t="n"/>
      <c r="C103" s="98" t="inlineStr">
        <is>
          <t>ФОТ</t>
        </is>
      </c>
      <c r="D103" s="271" t="n"/>
      <c r="E103" s="272" t="n"/>
      <c r="F103" s="99" t="n"/>
      <c r="G103" s="107" t="n"/>
      <c r="H103" s="107" t="n"/>
      <c r="I103" s="100" t="n"/>
      <c r="J103" s="100" t="n"/>
      <c r="K103" s="100" t="n"/>
      <c r="L103" s="101" t="n">
        <v>615.4400000000001</v>
      </c>
      <c r="M103" s="100" t="n"/>
      <c r="N103" s="103" t="n">
        <v>43856.25</v>
      </c>
    </row>
    <row r="104" ht="42" customHeight="1">
      <c r="A104" s="96" t="n"/>
      <c r="B104" s="110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271" t="n"/>
      <c r="E104" s="272" t="n"/>
      <c r="F104" s="105" t="inlineStr">
        <is>
          <t>%</t>
        </is>
      </c>
      <c r="G104" s="111" t="n">
        <v>89</v>
      </c>
      <c r="H104" s="112" t="n"/>
      <c r="I104" s="111" t="n">
        <v>89</v>
      </c>
      <c r="J104" s="100" t="n"/>
      <c r="K104" s="100" t="n"/>
      <c r="L104" s="101" t="n">
        <v>547.74</v>
      </c>
      <c r="M104" s="100" t="n"/>
      <c r="N104" s="113" t="n">
        <v>39032.06</v>
      </c>
    </row>
    <row r="105" ht="42" customHeight="1">
      <c r="A105" s="96" t="n"/>
      <c r="B105" s="110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271" t="n"/>
      <c r="E105" s="272" t="n"/>
      <c r="F105" s="105" t="inlineStr">
        <is>
          <t>%</t>
        </is>
      </c>
      <c r="G105" s="111" t="n">
        <v>41</v>
      </c>
      <c r="H105" s="112" t="n"/>
      <c r="I105" s="111" t="n">
        <v>41</v>
      </c>
      <c r="J105" s="100" t="n"/>
      <c r="K105" s="100" t="n"/>
      <c r="L105" s="101" t="n">
        <v>252.33</v>
      </c>
      <c r="M105" s="100" t="n"/>
      <c r="N105" s="103" t="n">
        <v>17981.06</v>
      </c>
    </row>
    <row r="106" ht="19.35" customHeight="1">
      <c r="A106" s="96" t="n"/>
      <c r="B106" s="109" t="n"/>
      <c r="C106" s="87" t="inlineStr">
        <is>
          <t>Всего по позиции</t>
        </is>
      </c>
      <c r="D106" s="271" t="n"/>
      <c r="E106" s="272" t="n"/>
      <c r="F106" s="100" t="n"/>
      <c r="G106" s="107" t="n"/>
      <c r="H106" s="107" t="n"/>
      <c r="I106" s="114" t="n"/>
      <c r="J106" s="114" t="n"/>
      <c r="K106" s="114" t="n"/>
      <c r="L106" s="115" t="n">
        <v>2859.35</v>
      </c>
      <c r="M106" s="114" t="n"/>
      <c r="N106" s="93" t="n"/>
    </row>
    <row r="107" ht="68.65000000000001" customHeight="1">
      <c r="A107" s="87" t="inlineStr">
        <is>
          <t>8</t>
        </is>
      </c>
      <c r="B107" s="90" t="inlineStr">
        <is>
          <t>ФЕР01-02-100-02</t>
        </is>
      </c>
      <c r="C107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271" t="n"/>
      <c r="E107" s="272" t="n"/>
      <c r="F107" s="92" t="inlineStr">
        <is>
          <t>100 шт</t>
        </is>
      </c>
      <c r="G107" s="93" t="n">
        <v>3.89</v>
      </c>
      <c r="H107" s="94" t="n">
        <v>1</v>
      </c>
      <c r="I107" s="116" t="n">
        <v>3.89</v>
      </c>
      <c r="J107" s="93" t="n"/>
      <c r="K107" s="93" t="n"/>
      <c r="L107" s="93" t="n"/>
      <c r="M107" s="93" t="n"/>
      <c r="N107" s="93" t="n"/>
    </row>
    <row r="108" ht="19.35" customHeight="1">
      <c r="A108" s="96" t="n"/>
      <c r="B108" s="97" t="inlineStr">
        <is>
          <t>1</t>
        </is>
      </c>
      <c r="C108" s="98" t="inlineStr">
        <is>
          <t>ОТ</t>
        </is>
      </c>
      <c r="D108" s="271" t="n"/>
      <c r="E108" s="272" t="n"/>
      <c r="F108" s="99" t="n"/>
      <c r="G108" s="99" t="n"/>
      <c r="H108" s="99" t="n"/>
      <c r="I108" s="100" t="n"/>
      <c r="J108" s="101" t="n">
        <v>201.24</v>
      </c>
      <c r="K108" s="273" t="n">
        <v>1.2</v>
      </c>
      <c r="L108" s="101" t="n">
        <v>939.39</v>
      </c>
      <c r="M108" s="101" t="n">
        <v>71.26000000000001</v>
      </c>
      <c r="N108" s="103" t="n">
        <v>66940.92999999999</v>
      </c>
    </row>
    <row r="109" ht="19.35" customHeight="1">
      <c r="A109" s="96" t="n"/>
      <c r="B109" s="97" t="inlineStr">
        <is>
          <t>2</t>
        </is>
      </c>
      <c r="C109" s="98" t="inlineStr">
        <is>
          <t>ЭМ</t>
        </is>
      </c>
      <c r="D109" s="271" t="n"/>
      <c r="E109" s="272" t="n"/>
      <c r="F109" s="99" t="n"/>
      <c r="G109" s="99" t="n"/>
      <c r="H109" s="99" t="n"/>
      <c r="I109" s="100" t="n"/>
      <c r="J109" s="103" t="n">
        <v>1142.56</v>
      </c>
      <c r="K109" s="273" t="n">
        <v>1.2</v>
      </c>
      <c r="L109" s="103" t="n">
        <v>5333.47</v>
      </c>
      <c r="M109" s="100" t="n"/>
      <c r="N109" s="100" t="n"/>
    </row>
    <row r="110" ht="19.35" customHeight="1">
      <c r="A110" s="96" t="n"/>
      <c r="B110" s="97" t="inlineStr">
        <is>
          <t>3</t>
        </is>
      </c>
      <c r="C110" s="98" t="inlineStr">
        <is>
          <t>в т.ч. ОТм</t>
        </is>
      </c>
      <c r="D110" s="271" t="n"/>
      <c r="E110" s="272" t="n"/>
      <c r="F110" s="99" t="n"/>
      <c r="G110" s="99" t="n"/>
      <c r="H110" s="99" t="n"/>
      <c r="I110" s="100" t="n"/>
      <c r="J110" s="101" t="n">
        <v>199.8</v>
      </c>
      <c r="K110" s="273" t="n">
        <v>1.2</v>
      </c>
      <c r="L110" s="101" t="n">
        <v>932.67</v>
      </c>
      <c r="M110" s="101" t="n">
        <v>71.26000000000001</v>
      </c>
      <c r="N110" s="103" t="n">
        <v>66462.06</v>
      </c>
    </row>
    <row r="111" ht="19.35" customHeight="1">
      <c r="A111" s="96" t="n"/>
      <c r="B111" s="104" t="n"/>
      <c r="C111" s="98" t="inlineStr">
        <is>
          <t>ЗТ</t>
        </is>
      </c>
      <c r="D111" s="271" t="n"/>
      <c r="E111" s="272" t="n"/>
      <c r="F111" s="105" t="inlineStr">
        <is>
          <t>чел.-ч</t>
        </is>
      </c>
      <c r="G111" s="276" t="n">
        <v>25.8</v>
      </c>
      <c r="H111" s="273" t="n">
        <v>1.2</v>
      </c>
      <c r="I111" s="277" t="n">
        <v>120.4344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ЗТм</t>
        </is>
      </c>
      <c r="D112" s="271" t="n"/>
      <c r="E112" s="272" t="n"/>
      <c r="F112" s="105" t="inlineStr">
        <is>
          <t>чел.-ч</t>
        </is>
      </c>
      <c r="G112" s="276" t="n">
        <v>14.8</v>
      </c>
      <c r="H112" s="273" t="n">
        <v>1.2</v>
      </c>
      <c r="I112" s="277" t="n">
        <v>69.0864</v>
      </c>
      <c r="J112" s="100" t="n"/>
      <c r="K112" s="100" t="n"/>
      <c r="L112" s="100" t="n"/>
      <c r="M112" s="100" t="n"/>
      <c r="N112" s="100" t="n"/>
    </row>
    <row r="113" ht="19.35" customHeight="1">
      <c r="A113" s="96" t="n"/>
      <c r="B113" s="104" t="n"/>
      <c r="C113" s="98" t="inlineStr">
        <is>
          <t>Итого по расценке</t>
        </is>
      </c>
      <c r="D113" s="271" t="n"/>
      <c r="E113" s="272" t="n"/>
      <c r="F113" s="99" t="n"/>
      <c r="G113" s="107" t="n"/>
      <c r="H113" s="107" t="n"/>
      <c r="I113" s="100" t="n"/>
      <c r="J113" s="103" t="n">
        <v>1343.8</v>
      </c>
      <c r="K113" s="100" t="n"/>
      <c r="L113" s="103" t="n">
        <v>6272.86</v>
      </c>
      <c r="M113" s="100" t="n"/>
      <c r="N113" s="108" t="n"/>
    </row>
    <row r="114" ht="19.35" customHeight="1">
      <c r="A114" s="96" t="n"/>
      <c r="B114" s="109" t="n"/>
      <c r="C114" s="98" t="inlineStr">
        <is>
          <t>ФОТ</t>
        </is>
      </c>
      <c r="D114" s="271" t="n"/>
      <c r="E114" s="272" t="n"/>
      <c r="F114" s="99" t="n"/>
      <c r="G114" s="107" t="n"/>
      <c r="H114" s="107" t="n"/>
      <c r="I114" s="100" t="n"/>
      <c r="J114" s="100" t="n"/>
      <c r="K114" s="100" t="n"/>
      <c r="L114" s="103" t="n">
        <v>1872.06</v>
      </c>
      <c r="M114" s="100" t="n"/>
      <c r="N114" s="103" t="n">
        <v>133402.99</v>
      </c>
    </row>
    <row r="115" ht="42" customHeight="1">
      <c r="A115" s="96" t="n"/>
      <c r="B115" s="110" t="inlineStr">
        <is>
          <t>Пр/812-001.4-1</t>
        </is>
      </c>
      <c r="C115" s="98" t="inlineStr">
        <is>
          <t>НР Земляные работы по другим видам работ (подготовительным, сопутствующим, укрепительным)</t>
        </is>
      </c>
      <c r="D115" s="271" t="n"/>
      <c r="E115" s="272" t="n"/>
      <c r="F115" s="105" t="inlineStr">
        <is>
          <t>%</t>
        </is>
      </c>
      <c r="G115" s="111" t="n">
        <v>89</v>
      </c>
      <c r="H115" s="112" t="n"/>
      <c r="I115" s="111" t="n">
        <v>89</v>
      </c>
      <c r="J115" s="100" t="n"/>
      <c r="K115" s="100" t="n"/>
      <c r="L115" s="103" t="n">
        <v>1666.13</v>
      </c>
      <c r="M115" s="100" t="n"/>
      <c r="N115" s="113" t="n">
        <v>118728.66</v>
      </c>
    </row>
    <row r="116" ht="42" customHeight="1">
      <c r="A116" s="96" t="n"/>
      <c r="B116" s="110" t="inlineStr">
        <is>
          <t>Пр/774-001.4</t>
        </is>
      </c>
      <c r="C116" s="98" t="inlineStr">
        <is>
          <t>СП Земляные работы по другим видам работ (подготовительным, сопутствующим, укрепительным)</t>
        </is>
      </c>
      <c r="D116" s="271" t="n"/>
      <c r="E116" s="272" t="n"/>
      <c r="F116" s="105" t="inlineStr">
        <is>
          <t>%</t>
        </is>
      </c>
      <c r="G116" s="111" t="n">
        <v>41</v>
      </c>
      <c r="H116" s="112" t="n"/>
      <c r="I116" s="111" t="n">
        <v>41</v>
      </c>
      <c r="J116" s="100" t="n"/>
      <c r="K116" s="100" t="n"/>
      <c r="L116" s="101" t="n">
        <v>767.54</v>
      </c>
      <c r="M116" s="100" t="n"/>
      <c r="N116" s="103" t="n">
        <v>54695.23</v>
      </c>
    </row>
    <row r="117" ht="19.35" customHeight="1">
      <c r="A117" s="96" t="n"/>
      <c r="B117" s="109" t="n"/>
      <c r="C117" s="87" t="inlineStr">
        <is>
          <t>Всего по позиции</t>
        </is>
      </c>
      <c r="D117" s="271" t="n"/>
      <c r="E117" s="272" t="n"/>
      <c r="F117" s="100" t="n"/>
      <c r="G117" s="107" t="n"/>
      <c r="H117" s="107" t="n"/>
      <c r="I117" s="114" t="n"/>
      <c r="J117" s="114" t="n"/>
      <c r="K117" s="114" t="n"/>
      <c r="L117" s="115" t="n">
        <v>8706.530000000001</v>
      </c>
      <c r="M117" s="114" t="n"/>
      <c r="N117" s="93" t="n"/>
    </row>
    <row r="118" ht="55.35" customHeight="1">
      <c r="A118" s="87" t="inlineStr">
        <is>
          <t>9</t>
        </is>
      </c>
      <c r="B118" s="90" t="inlineStr">
        <is>
          <t>ФЕР01-02-100-08</t>
        </is>
      </c>
      <c r="C118" s="91" t="inlineStr">
        <is>
          <t>При трелевке на каждые последующие 100 м добавлять: к расценке 01-02-100-02</t>
        </is>
      </c>
      <c r="D118" s="271" t="n"/>
      <c r="E118" s="272" t="n"/>
      <c r="F118" s="92" t="inlineStr">
        <is>
          <t>100 шт</t>
        </is>
      </c>
      <c r="G118" s="93" t="n">
        <v>3.89</v>
      </c>
      <c r="H118" s="94" t="n">
        <v>1</v>
      </c>
      <c r="I118" s="116" t="n">
        <v>3.89</v>
      </c>
      <c r="J118" s="93" t="n"/>
      <c r="K118" s="93" t="n"/>
      <c r="L118" s="93" t="n"/>
      <c r="M118" s="93" t="n"/>
      <c r="N118" s="93" t="n"/>
    </row>
    <row r="119" ht="19.35" customHeight="1">
      <c r="A119" s="96" t="n"/>
      <c r="B119" s="97" t="inlineStr">
        <is>
          <t>1</t>
        </is>
      </c>
      <c r="C119" s="98" t="inlineStr">
        <is>
          <t>ОТ</t>
        </is>
      </c>
      <c r="D119" s="271" t="n"/>
      <c r="E119" s="272" t="n"/>
      <c r="F119" s="99" t="n"/>
      <c r="G119" s="99" t="n"/>
      <c r="H119" s="99" t="n"/>
      <c r="I119" s="100" t="n"/>
      <c r="J119" s="101" t="n">
        <v>58.34</v>
      </c>
      <c r="K119" s="273" t="n">
        <v>1.2</v>
      </c>
      <c r="L119" s="101" t="n">
        <v>272.33</v>
      </c>
      <c r="M119" s="101" t="n">
        <v>71.26000000000001</v>
      </c>
      <c r="N119" s="103" t="n">
        <v>19406.24</v>
      </c>
    </row>
    <row r="120" ht="19.35" customHeight="1">
      <c r="A120" s="96" t="n"/>
      <c r="B120" s="97" t="inlineStr">
        <is>
          <t>2</t>
        </is>
      </c>
      <c r="C120" s="98" t="inlineStr">
        <is>
          <t>ЭМ</t>
        </is>
      </c>
      <c r="D120" s="271" t="n"/>
      <c r="E120" s="272" t="n"/>
      <c r="F120" s="99" t="n"/>
      <c r="G120" s="99" t="n"/>
      <c r="H120" s="99" t="n"/>
      <c r="I120" s="100" t="n"/>
      <c r="J120" s="101" t="n">
        <v>330.42</v>
      </c>
      <c r="K120" s="273" t="n">
        <v>1.2</v>
      </c>
      <c r="L120" s="103" t="n">
        <v>1542.4</v>
      </c>
      <c r="M120" s="100" t="n"/>
      <c r="N120" s="100" t="n"/>
    </row>
    <row r="121" ht="19.35" customHeight="1">
      <c r="A121" s="96" t="n"/>
      <c r="B121" s="97" t="inlineStr">
        <is>
          <t>3</t>
        </is>
      </c>
      <c r="C121" s="98" t="inlineStr">
        <is>
          <t>в т.ч. ОТм</t>
        </is>
      </c>
      <c r="D121" s="271" t="n"/>
      <c r="E121" s="272" t="n"/>
      <c r="F121" s="99" t="n"/>
      <c r="G121" s="99" t="n"/>
      <c r="H121" s="99" t="n"/>
      <c r="I121" s="100" t="n"/>
      <c r="J121" s="101" t="n">
        <v>57.78</v>
      </c>
      <c r="K121" s="273" t="n">
        <v>1.2</v>
      </c>
      <c r="L121" s="101" t="n">
        <v>269.72</v>
      </c>
      <c r="M121" s="101" t="n">
        <v>71.26000000000001</v>
      </c>
      <c r="N121" s="103" t="n">
        <v>19220.25</v>
      </c>
    </row>
    <row r="122" ht="19.35" customHeight="1">
      <c r="A122" s="96" t="n"/>
      <c r="B122" s="104" t="n"/>
      <c r="C122" s="98" t="inlineStr">
        <is>
          <t>ЗТ</t>
        </is>
      </c>
      <c r="D122" s="271" t="n"/>
      <c r="E122" s="272" t="n"/>
      <c r="F122" s="105" t="inlineStr">
        <is>
          <t>чел.-ч</t>
        </is>
      </c>
      <c r="G122" s="101" t="n">
        <v>7.48</v>
      </c>
      <c r="H122" s="273" t="n">
        <v>1.2</v>
      </c>
      <c r="I122" s="275" t="n">
        <v>34.91664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ЗТм</t>
        </is>
      </c>
      <c r="D123" s="271" t="n"/>
      <c r="E123" s="272" t="n"/>
      <c r="F123" s="105" t="inlineStr">
        <is>
          <t>чел.-ч</t>
        </is>
      </c>
      <c r="G123" s="101" t="n">
        <v>4.28</v>
      </c>
      <c r="H123" s="273" t="n">
        <v>1.2</v>
      </c>
      <c r="I123" s="275" t="n">
        <v>19.97904</v>
      </c>
      <c r="J123" s="100" t="n"/>
      <c r="K123" s="100" t="n"/>
      <c r="L123" s="100" t="n"/>
      <c r="M123" s="100" t="n"/>
      <c r="N123" s="100" t="n"/>
    </row>
    <row r="124" ht="19.35" customHeight="1">
      <c r="A124" s="96" t="n"/>
      <c r="B124" s="104" t="n"/>
      <c r="C124" s="98" t="inlineStr">
        <is>
          <t>Итого по расценке</t>
        </is>
      </c>
      <c r="D124" s="271" t="n"/>
      <c r="E124" s="272" t="n"/>
      <c r="F124" s="99" t="n"/>
      <c r="G124" s="107" t="n"/>
      <c r="H124" s="107" t="n"/>
      <c r="I124" s="100" t="n"/>
      <c r="J124" s="101" t="n">
        <v>388.76</v>
      </c>
      <c r="K124" s="100" t="n"/>
      <c r="L124" s="103" t="n">
        <v>1814.73</v>
      </c>
      <c r="M124" s="100" t="n"/>
      <c r="N124" s="108" t="n"/>
    </row>
    <row r="125" ht="19.35" customHeight="1">
      <c r="A125" s="96" t="n"/>
      <c r="B125" s="109" t="n"/>
      <c r="C125" s="98" t="inlineStr">
        <is>
          <t>ФОТ</t>
        </is>
      </c>
      <c r="D125" s="271" t="n"/>
      <c r="E125" s="272" t="n"/>
      <c r="F125" s="99" t="n"/>
      <c r="G125" s="107" t="n"/>
      <c r="H125" s="107" t="n"/>
      <c r="I125" s="100" t="n"/>
      <c r="J125" s="100" t="n"/>
      <c r="K125" s="100" t="n"/>
      <c r="L125" s="101" t="n">
        <v>542.05</v>
      </c>
      <c r="M125" s="100" t="n"/>
      <c r="N125" s="103" t="n">
        <v>38626.49</v>
      </c>
    </row>
    <row r="126" ht="42" customHeight="1">
      <c r="A126" s="96" t="n"/>
      <c r="B126" s="110" t="inlineStr">
        <is>
          <t>Пр/812-001.4-1</t>
        </is>
      </c>
      <c r="C126" s="98" t="inlineStr">
        <is>
          <t>НР Земляные работы по другим видам работ (подготовительным, сопутствующим, укрепительным)</t>
        </is>
      </c>
      <c r="D126" s="271" t="n"/>
      <c r="E126" s="272" t="n"/>
      <c r="F126" s="105" t="inlineStr">
        <is>
          <t>%</t>
        </is>
      </c>
      <c r="G126" s="111" t="n">
        <v>89</v>
      </c>
      <c r="H126" s="112" t="n"/>
      <c r="I126" s="111" t="n">
        <v>89</v>
      </c>
      <c r="J126" s="100" t="n"/>
      <c r="K126" s="100" t="n"/>
      <c r="L126" s="101" t="n">
        <v>482.42</v>
      </c>
      <c r="M126" s="100" t="n"/>
      <c r="N126" s="113" t="n">
        <v>34377.58</v>
      </c>
    </row>
    <row r="127" ht="42" customHeight="1">
      <c r="A127" s="96" t="n"/>
      <c r="B127" s="110" t="inlineStr">
        <is>
          <t>Пр/774-001.4</t>
        </is>
      </c>
      <c r="C127" s="98" t="inlineStr">
        <is>
          <t>СП Земляные работы по другим видам работ (подготовительным, сопутствующим, укрепительным)</t>
        </is>
      </c>
      <c r="D127" s="271" t="n"/>
      <c r="E127" s="272" t="n"/>
      <c r="F127" s="105" t="inlineStr">
        <is>
          <t>%</t>
        </is>
      </c>
      <c r="G127" s="111" t="n">
        <v>41</v>
      </c>
      <c r="H127" s="112" t="n"/>
      <c r="I127" s="111" t="n">
        <v>41</v>
      </c>
      <c r="J127" s="100" t="n"/>
      <c r="K127" s="100" t="n"/>
      <c r="L127" s="101" t="n">
        <v>222.24</v>
      </c>
      <c r="M127" s="100" t="n"/>
      <c r="N127" s="103" t="n">
        <v>15836.86</v>
      </c>
    </row>
    <row r="128" ht="19.35" customHeight="1">
      <c r="A128" s="96" t="n"/>
      <c r="B128" s="109" t="n"/>
      <c r="C128" s="87" t="inlineStr">
        <is>
          <t>Всего по позиции</t>
        </is>
      </c>
      <c r="D128" s="271" t="n"/>
      <c r="E128" s="272" t="n"/>
      <c r="F128" s="100" t="n"/>
      <c r="G128" s="107" t="n"/>
      <c r="H128" s="107" t="n"/>
      <c r="I128" s="114" t="n"/>
      <c r="J128" s="114" t="n"/>
      <c r="K128" s="114" t="n"/>
      <c r="L128" s="115" t="n">
        <v>2519.39</v>
      </c>
      <c r="M128" s="114" t="n"/>
      <c r="N128" s="93" t="n"/>
    </row>
    <row r="129" ht="68.65000000000001" customHeight="1">
      <c r="A129" s="87" t="inlineStr">
        <is>
          <t>10</t>
        </is>
      </c>
      <c r="B129" s="90" t="inlineStr">
        <is>
          <t>ФЕР01-02-100-03</t>
        </is>
      </c>
      <c r="C129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271" t="n"/>
      <c r="E129" s="272" t="n"/>
      <c r="F129" s="92" t="inlineStr">
        <is>
          <t>100 шт</t>
        </is>
      </c>
      <c r="G129" s="93" t="n">
        <v>1.86</v>
      </c>
      <c r="H129" s="94" t="n">
        <v>1</v>
      </c>
      <c r="I129" s="116" t="n">
        <v>1.86</v>
      </c>
      <c r="J129" s="93" t="n"/>
      <c r="K129" s="93" t="n"/>
      <c r="L129" s="93" t="n"/>
      <c r="M129" s="93" t="n"/>
      <c r="N129" s="93" t="n"/>
    </row>
    <row r="130" ht="19.35" customHeight="1">
      <c r="A130" s="96" t="n"/>
      <c r="B130" s="97" t="inlineStr">
        <is>
          <t>1</t>
        </is>
      </c>
      <c r="C130" s="98" t="inlineStr">
        <is>
          <t>ОТ</t>
        </is>
      </c>
      <c r="D130" s="271" t="n"/>
      <c r="E130" s="272" t="n"/>
      <c r="F130" s="99" t="n"/>
      <c r="G130" s="99" t="n"/>
      <c r="H130" s="99" t="n"/>
      <c r="I130" s="100" t="n"/>
      <c r="J130" s="101" t="n">
        <v>326.82</v>
      </c>
      <c r="K130" s="273" t="n">
        <v>1.2</v>
      </c>
      <c r="L130" s="101" t="n">
        <v>729.46</v>
      </c>
      <c r="M130" s="101" t="n">
        <v>71.26000000000001</v>
      </c>
      <c r="N130" s="103" t="n">
        <v>51981.32</v>
      </c>
    </row>
    <row r="131" ht="19.35" customHeight="1">
      <c r="A131" s="96" t="n"/>
      <c r="B131" s="97" t="inlineStr">
        <is>
          <t>2</t>
        </is>
      </c>
      <c r="C131" s="98" t="inlineStr">
        <is>
          <t>ЭМ</t>
        </is>
      </c>
      <c r="D131" s="271" t="n"/>
      <c r="E131" s="272" t="n"/>
      <c r="F131" s="99" t="n"/>
      <c r="G131" s="99" t="n"/>
      <c r="H131" s="99" t="n"/>
      <c r="I131" s="100" t="n"/>
      <c r="J131" s="103" t="n">
        <v>1852.8</v>
      </c>
      <c r="K131" s="273" t="n">
        <v>1.2</v>
      </c>
      <c r="L131" s="103" t="n">
        <v>4135.45</v>
      </c>
      <c r="M131" s="100" t="n"/>
      <c r="N131" s="100" t="n"/>
    </row>
    <row r="132" ht="19.35" customHeight="1">
      <c r="A132" s="96" t="n"/>
      <c r="B132" s="97" t="inlineStr">
        <is>
          <t>3</t>
        </is>
      </c>
      <c r="C132" s="98" t="inlineStr">
        <is>
          <t>в т.ч. ОТм</t>
        </is>
      </c>
      <c r="D132" s="271" t="n"/>
      <c r="E132" s="272" t="n"/>
      <c r="F132" s="99" t="n"/>
      <c r="G132" s="99" t="n"/>
      <c r="H132" s="99" t="n"/>
      <c r="I132" s="100" t="n"/>
      <c r="J132" s="101" t="n">
        <v>324</v>
      </c>
      <c r="K132" s="273" t="n">
        <v>1.2</v>
      </c>
      <c r="L132" s="101" t="n">
        <v>723.17</v>
      </c>
      <c r="M132" s="101" t="n">
        <v>71.26000000000001</v>
      </c>
      <c r="N132" s="103" t="n">
        <v>51533.09</v>
      </c>
    </row>
    <row r="133" ht="19.35" customHeight="1">
      <c r="A133" s="96" t="n"/>
      <c r="B133" s="104" t="n"/>
      <c r="C133" s="98" t="inlineStr">
        <is>
          <t>ЗТ</t>
        </is>
      </c>
      <c r="D133" s="271" t="n"/>
      <c r="E133" s="272" t="n"/>
      <c r="F133" s="105" t="inlineStr">
        <is>
          <t>чел.-ч</t>
        </is>
      </c>
      <c r="G133" s="276" t="n">
        <v>41.9</v>
      </c>
      <c r="H133" s="273" t="n">
        <v>1.2</v>
      </c>
      <c r="I133" s="277" t="n">
        <v>93.52079999999999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ЗТм</t>
        </is>
      </c>
      <c r="D134" s="271" t="n"/>
      <c r="E134" s="272" t="n"/>
      <c r="F134" s="105" t="inlineStr">
        <is>
          <t>чел.-ч</t>
        </is>
      </c>
      <c r="G134" s="122" t="n">
        <v>24</v>
      </c>
      <c r="H134" s="273" t="n">
        <v>1.2</v>
      </c>
      <c r="I134" s="279" t="n">
        <v>53.568</v>
      </c>
      <c r="J134" s="100" t="n"/>
      <c r="K134" s="100" t="n"/>
      <c r="L134" s="100" t="n"/>
      <c r="M134" s="100" t="n"/>
      <c r="N134" s="100" t="n"/>
    </row>
    <row r="135" ht="19.35" customHeight="1">
      <c r="A135" s="96" t="n"/>
      <c r="B135" s="104" t="n"/>
      <c r="C135" s="98" t="inlineStr">
        <is>
          <t>Итого по расценке</t>
        </is>
      </c>
      <c r="D135" s="271" t="n"/>
      <c r="E135" s="272" t="n"/>
      <c r="F135" s="99" t="n"/>
      <c r="G135" s="107" t="n"/>
      <c r="H135" s="107" t="n"/>
      <c r="I135" s="100" t="n"/>
      <c r="J135" s="103" t="n">
        <v>2179.62</v>
      </c>
      <c r="K135" s="100" t="n"/>
      <c r="L135" s="103" t="n">
        <v>4864.91</v>
      </c>
      <c r="M135" s="100" t="n"/>
      <c r="N135" s="108" t="n"/>
    </row>
    <row r="136" ht="19.35" customHeight="1">
      <c r="A136" s="96" t="n"/>
      <c r="B136" s="109" t="n"/>
      <c r="C136" s="98" t="inlineStr">
        <is>
          <t>ФОТ</t>
        </is>
      </c>
      <c r="D136" s="271" t="n"/>
      <c r="E136" s="272" t="n"/>
      <c r="F136" s="99" t="n"/>
      <c r="G136" s="107" t="n"/>
      <c r="H136" s="107" t="n"/>
      <c r="I136" s="100" t="n"/>
      <c r="J136" s="100" t="n"/>
      <c r="K136" s="100" t="n"/>
      <c r="L136" s="103" t="n">
        <v>1452.63</v>
      </c>
      <c r="M136" s="100" t="n"/>
      <c r="N136" s="103" t="n">
        <v>103514.41</v>
      </c>
    </row>
    <row r="137" ht="42" customHeight="1">
      <c r="A137" s="96" t="n"/>
      <c r="B137" s="110" t="inlineStr">
        <is>
          <t>Пр/812-001.4-1</t>
        </is>
      </c>
      <c r="C137" s="98" t="inlineStr">
        <is>
          <t>НР Земляные работы по другим видам работ (подготовительным, сопутствующим, укрепительным)</t>
        </is>
      </c>
      <c r="D137" s="271" t="n"/>
      <c r="E137" s="272" t="n"/>
      <c r="F137" s="105" t="inlineStr">
        <is>
          <t>%</t>
        </is>
      </c>
      <c r="G137" s="111" t="n">
        <v>89</v>
      </c>
      <c r="H137" s="112" t="n"/>
      <c r="I137" s="111" t="n">
        <v>89</v>
      </c>
      <c r="J137" s="100" t="n"/>
      <c r="K137" s="100" t="n"/>
      <c r="L137" s="103" t="n">
        <v>1292.84</v>
      </c>
      <c r="M137" s="100" t="n"/>
      <c r="N137" s="113" t="n">
        <v>92127.82000000001</v>
      </c>
    </row>
    <row r="138" ht="42" customHeight="1">
      <c r="A138" s="96" t="n"/>
      <c r="B138" s="110" t="inlineStr">
        <is>
          <t>Пр/774-001.4</t>
        </is>
      </c>
      <c r="C138" s="98" t="inlineStr">
        <is>
          <t>СП Земляные работы по другим видам работ (подготовительным, сопутствующим, укрепительным)</t>
        </is>
      </c>
      <c r="D138" s="271" t="n"/>
      <c r="E138" s="272" t="n"/>
      <c r="F138" s="105" t="inlineStr">
        <is>
          <t>%</t>
        </is>
      </c>
      <c r="G138" s="111" t="n">
        <v>41</v>
      </c>
      <c r="H138" s="112" t="n"/>
      <c r="I138" s="111" t="n">
        <v>41</v>
      </c>
      <c r="J138" s="100" t="n"/>
      <c r="K138" s="100" t="n"/>
      <c r="L138" s="101" t="n">
        <v>595.58</v>
      </c>
      <c r="M138" s="100" t="n"/>
      <c r="N138" s="103" t="n">
        <v>42440.91</v>
      </c>
    </row>
    <row r="139" ht="19.35" customHeight="1">
      <c r="A139" s="96" t="n"/>
      <c r="B139" s="109" t="n"/>
      <c r="C139" s="87" t="inlineStr">
        <is>
          <t>Всего по позиции</t>
        </is>
      </c>
      <c r="D139" s="271" t="n"/>
      <c r="E139" s="272" t="n"/>
      <c r="F139" s="100" t="n"/>
      <c r="G139" s="107" t="n"/>
      <c r="H139" s="107" t="n"/>
      <c r="I139" s="114" t="n"/>
      <c r="J139" s="114" t="n"/>
      <c r="K139" s="114" t="n"/>
      <c r="L139" s="115" t="n">
        <v>6753.33</v>
      </c>
      <c r="M139" s="114" t="n"/>
      <c r="N139" s="93" t="n"/>
    </row>
    <row r="140" ht="55.35" customHeight="1">
      <c r="A140" s="87" t="inlineStr">
        <is>
          <t>11</t>
        </is>
      </c>
      <c r="B140" s="90" t="inlineStr">
        <is>
          <t>ФЕР01-02-100-09</t>
        </is>
      </c>
      <c r="C140" s="91" t="inlineStr">
        <is>
          <t>При трелевке на каждые последующие 100 м добавлять: к расценке 01-02-100-03</t>
        </is>
      </c>
      <c r="D140" s="271" t="n"/>
      <c r="E140" s="272" t="n"/>
      <c r="F140" s="92" t="inlineStr">
        <is>
          <t>100 шт</t>
        </is>
      </c>
      <c r="G140" s="93" t="n">
        <v>1.86</v>
      </c>
      <c r="H140" s="94" t="n">
        <v>1</v>
      </c>
      <c r="I140" s="116" t="n">
        <v>1.86</v>
      </c>
      <c r="J140" s="93" t="n"/>
      <c r="K140" s="93" t="n"/>
      <c r="L140" s="93" t="n"/>
      <c r="M140" s="93" t="n"/>
      <c r="N140" s="93" t="n"/>
    </row>
    <row r="141" ht="19.35" customHeight="1">
      <c r="A141" s="96" t="n"/>
      <c r="B141" s="97" t="inlineStr">
        <is>
          <t>1</t>
        </is>
      </c>
      <c r="C141" s="98" t="inlineStr">
        <is>
          <t>ОТ</t>
        </is>
      </c>
      <c r="D141" s="271" t="n"/>
      <c r="E141" s="272" t="n"/>
      <c r="F141" s="99" t="n"/>
      <c r="G141" s="99" t="n"/>
      <c r="H141" s="99" t="n"/>
      <c r="I141" s="100" t="n"/>
      <c r="J141" s="101" t="n">
        <v>93.59999999999999</v>
      </c>
      <c r="K141" s="273" t="n">
        <v>1.2</v>
      </c>
      <c r="L141" s="101" t="n">
        <v>208.92</v>
      </c>
      <c r="M141" s="101" t="n">
        <v>71.26000000000001</v>
      </c>
      <c r="N141" s="103" t="n">
        <v>14887.64</v>
      </c>
    </row>
    <row r="142" ht="19.35" customHeight="1">
      <c r="A142" s="96" t="n"/>
      <c r="B142" s="97" t="inlineStr">
        <is>
          <t>2</t>
        </is>
      </c>
      <c r="C142" s="98" t="inlineStr">
        <is>
          <t>ЭМ</t>
        </is>
      </c>
      <c r="D142" s="271" t="n"/>
      <c r="E142" s="272" t="n"/>
      <c r="F142" s="99" t="n"/>
      <c r="G142" s="99" t="n"/>
      <c r="H142" s="99" t="n"/>
      <c r="I142" s="100" t="n"/>
      <c r="J142" s="101" t="n">
        <v>531.14</v>
      </c>
      <c r="K142" s="273" t="n">
        <v>1.2</v>
      </c>
      <c r="L142" s="103" t="n">
        <v>1185.5</v>
      </c>
      <c r="M142" s="100" t="n"/>
      <c r="N142" s="100" t="n"/>
    </row>
    <row r="143" ht="19.35" customHeight="1">
      <c r="A143" s="96" t="n"/>
      <c r="B143" s="97" t="inlineStr">
        <is>
          <t>3</t>
        </is>
      </c>
      <c r="C143" s="98" t="inlineStr">
        <is>
          <t>в т.ч. ОТм</t>
        </is>
      </c>
      <c r="D143" s="271" t="n"/>
      <c r="E143" s="272" t="n"/>
      <c r="F143" s="99" t="n"/>
      <c r="G143" s="99" t="n"/>
      <c r="H143" s="99" t="n"/>
      <c r="I143" s="100" t="n"/>
      <c r="J143" s="101" t="n">
        <v>92.88</v>
      </c>
      <c r="K143" s="273" t="n">
        <v>1.2</v>
      </c>
      <c r="L143" s="101" t="n">
        <v>207.31</v>
      </c>
      <c r="M143" s="101" t="n">
        <v>71.26000000000001</v>
      </c>
      <c r="N143" s="103" t="n">
        <v>14772.91</v>
      </c>
    </row>
    <row r="144" ht="19.35" customHeight="1">
      <c r="A144" s="96" t="n"/>
      <c r="B144" s="104" t="n"/>
      <c r="C144" s="98" t="inlineStr">
        <is>
          <t>ЗТ</t>
        </is>
      </c>
      <c r="D144" s="271" t="n"/>
      <c r="E144" s="272" t="n"/>
      <c r="F144" s="105" t="inlineStr">
        <is>
          <t>чел.-ч</t>
        </is>
      </c>
      <c r="G144" s="122" t="n">
        <v>12</v>
      </c>
      <c r="H144" s="273" t="n">
        <v>1.2</v>
      </c>
      <c r="I144" s="279" t="n">
        <v>26.784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ЗТм</t>
        </is>
      </c>
      <c r="D145" s="271" t="n"/>
      <c r="E145" s="272" t="n"/>
      <c r="F145" s="105" t="inlineStr">
        <is>
          <t>чел.-ч</t>
        </is>
      </c>
      <c r="G145" s="101" t="n">
        <v>6.88</v>
      </c>
      <c r="H145" s="273" t="n">
        <v>1.2</v>
      </c>
      <c r="I145" s="275" t="n">
        <v>15.35616</v>
      </c>
      <c r="J145" s="100" t="n"/>
      <c r="K145" s="100" t="n"/>
      <c r="L145" s="100" t="n"/>
      <c r="M145" s="100" t="n"/>
      <c r="N145" s="100" t="n"/>
    </row>
    <row r="146" ht="19.35" customHeight="1">
      <c r="A146" s="96" t="n"/>
      <c r="B146" s="104" t="n"/>
      <c r="C146" s="98" t="inlineStr">
        <is>
          <t>Итого по расценке</t>
        </is>
      </c>
      <c r="D146" s="271" t="n"/>
      <c r="E146" s="272" t="n"/>
      <c r="F146" s="99" t="n"/>
      <c r="G146" s="107" t="n"/>
      <c r="H146" s="107" t="n"/>
      <c r="I146" s="100" t="n"/>
      <c r="J146" s="101" t="n">
        <v>624.74</v>
      </c>
      <c r="K146" s="100" t="n"/>
      <c r="L146" s="103" t="n">
        <v>1394.42</v>
      </c>
      <c r="M146" s="100" t="n"/>
      <c r="N146" s="108" t="n"/>
    </row>
    <row r="147" ht="19.35" customHeight="1">
      <c r="A147" s="96" t="n"/>
      <c r="B147" s="109" t="n"/>
      <c r="C147" s="98" t="inlineStr">
        <is>
          <t>ФОТ</t>
        </is>
      </c>
      <c r="D147" s="271" t="n"/>
      <c r="E147" s="272" t="n"/>
      <c r="F147" s="99" t="n"/>
      <c r="G147" s="107" t="n"/>
      <c r="H147" s="107" t="n"/>
      <c r="I147" s="100" t="n"/>
      <c r="J147" s="100" t="n"/>
      <c r="K147" s="100" t="n"/>
      <c r="L147" s="101" t="n">
        <v>416.23</v>
      </c>
      <c r="M147" s="100" t="n"/>
      <c r="N147" s="103" t="n">
        <v>29660.55</v>
      </c>
    </row>
    <row r="148" ht="42" customHeight="1">
      <c r="A148" s="96" t="n"/>
      <c r="B148" s="110" t="inlineStr">
        <is>
          <t>Пр/812-001.4-1</t>
        </is>
      </c>
      <c r="C148" s="98" t="inlineStr">
        <is>
          <t>НР Земляные работы по другим видам работ (подготовительным, сопутствующим, укрепительным)</t>
        </is>
      </c>
      <c r="D148" s="271" t="n"/>
      <c r="E148" s="272" t="n"/>
      <c r="F148" s="105" t="inlineStr">
        <is>
          <t>%</t>
        </is>
      </c>
      <c r="G148" s="111" t="n">
        <v>89</v>
      </c>
      <c r="H148" s="112" t="n"/>
      <c r="I148" s="111" t="n">
        <v>89</v>
      </c>
      <c r="J148" s="100" t="n"/>
      <c r="K148" s="100" t="n"/>
      <c r="L148" s="101" t="n">
        <v>370.44</v>
      </c>
      <c r="M148" s="100" t="n"/>
      <c r="N148" s="113" t="n">
        <v>26397.89</v>
      </c>
    </row>
    <row r="149" ht="42" customHeight="1">
      <c r="A149" s="96" t="n"/>
      <c r="B149" s="110" t="inlineStr">
        <is>
          <t>Пр/774-001.4</t>
        </is>
      </c>
      <c r="C149" s="98" t="inlineStr">
        <is>
          <t>СП Земляные работы по другим видам работ (подготовительным, сопутствующим, укрепительным)</t>
        </is>
      </c>
      <c r="D149" s="271" t="n"/>
      <c r="E149" s="272" t="n"/>
      <c r="F149" s="105" t="inlineStr">
        <is>
          <t>%</t>
        </is>
      </c>
      <c r="G149" s="111" t="n">
        <v>41</v>
      </c>
      <c r="H149" s="112" t="n"/>
      <c r="I149" s="111" t="n">
        <v>41</v>
      </c>
      <c r="J149" s="100" t="n"/>
      <c r="K149" s="100" t="n"/>
      <c r="L149" s="101" t="n">
        <v>170.65</v>
      </c>
      <c r="M149" s="100" t="n"/>
      <c r="N149" s="103" t="n">
        <v>12160.83</v>
      </c>
    </row>
    <row r="150" ht="19.35" customHeight="1">
      <c r="A150" s="96" t="n"/>
      <c r="B150" s="109" t="n"/>
      <c r="C150" s="87" t="inlineStr">
        <is>
          <t>Всего по позиции</t>
        </is>
      </c>
      <c r="D150" s="271" t="n"/>
      <c r="E150" s="272" t="n"/>
      <c r="F150" s="100" t="n"/>
      <c r="G150" s="107" t="n"/>
      <c r="H150" s="107" t="n"/>
      <c r="I150" s="114" t="n"/>
      <c r="J150" s="114" t="n"/>
      <c r="K150" s="114" t="n"/>
      <c r="L150" s="115" t="n">
        <v>1935.51</v>
      </c>
      <c r="M150" s="114" t="n"/>
      <c r="N150" s="93" t="n"/>
    </row>
    <row r="151" ht="19.35" customHeight="1">
      <c r="A151" s="123" t="n"/>
      <c r="B151" s="123" t="n"/>
      <c r="C151" s="124" t="inlineStr">
        <is>
          <t>Итого по разделу 1. Вырубка просеки</t>
        </is>
      </c>
      <c r="L151" s="125" t="n">
        <v>87068</v>
      </c>
      <c r="M151" s="123" t="n"/>
      <c r="N151" s="126" t="n"/>
    </row>
    <row r="152" ht="19.35" customHeight="1">
      <c r="A152" s="127" t="n"/>
      <c r="B152" s="128" t="n"/>
      <c r="C152" s="129" t="inlineStr">
        <is>
          <t>Итого прямые затраты по разделу</t>
        </is>
      </c>
      <c r="L152" s="130" t="n">
        <v>47628.35</v>
      </c>
      <c r="M152" s="131" t="n"/>
      <c r="N152" s="130" t="n">
        <v>2339773.82</v>
      </c>
    </row>
    <row r="153" ht="19.35" customHeight="1">
      <c r="A153" s="127" t="n"/>
      <c r="B153" s="128" t="n"/>
      <c r="C153" s="129" t="inlineStr">
        <is>
          <t>в том числе</t>
        </is>
      </c>
      <c r="L153" s="130" t="n"/>
      <c r="M153" s="131" t="n"/>
      <c r="N153" s="130" t="n"/>
    </row>
    <row r="154" ht="19.35" customHeight="1">
      <c r="A154" s="127" t="n"/>
      <c r="B154" s="128" t="n"/>
      <c r="C154" s="129" t="inlineStr">
        <is>
          <t>- оплата труда (ОТ)</t>
        </is>
      </c>
      <c r="L154" s="130" t="n">
        <v>26673.82</v>
      </c>
      <c r="M154" s="131" t="n"/>
      <c r="N154" s="130" t="n">
        <v>1900776.42</v>
      </c>
    </row>
    <row r="155" ht="19.35" customHeight="1">
      <c r="A155" s="127" t="n"/>
      <c r="B155" s="128" t="n"/>
      <c r="C155" s="129" t="inlineStr">
        <is>
          <t>- эксплуатация машин и механизмов</t>
        </is>
      </c>
      <c r="L155" s="130" t="n">
        <v>20954.53</v>
      </c>
      <c r="M155" s="131" t="n"/>
      <c r="N155" s="130" t="n">
        <v>438997.4</v>
      </c>
    </row>
    <row r="156" ht="19.35" customHeight="1">
      <c r="A156" s="127" t="n"/>
      <c r="B156" s="132" t="n"/>
      <c r="C156" s="133" t="inlineStr">
        <is>
          <t>в том числе</t>
        </is>
      </c>
      <c r="L156" s="130" t="n"/>
      <c r="M156" s="131" t="n"/>
      <c r="N156" s="130" t="n"/>
    </row>
    <row r="157" ht="19.35" customHeight="1">
      <c r="A157" s="127" t="n"/>
      <c r="B157" s="132" t="n"/>
      <c r="C157" s="133" t="inlineStr">
        <is>
          <t>эксплуатация машин и механизмов без учета доплат к оплате труда машинистов</t>
        </is>
      </c>
      <c r="L157" s="130" t="n">
        <v>20954.53</v>
      </c>
      <c r="M157" s="131" t="n"/>
      <c r="N157" s="130" t="n">
        <v>438997.4</v>
      </c>
    </row>
    <row r="158" ht="19.35" customHeight="1">
      <c r="A158" s="127" t="n"/>
      <c r="B158" s="132" t="n"/>
      <c r="C158" s="133" t="inlineStr">
        <is>
          <t>в том числе</t>
        </is>
      </c>
      <c r="L158" s="130" t="n"/>
      <c r="M158" s="131" t="n"/>
      <c r="N158" s="130" t="n"/>
    </row>
    <row r="159" ht="19.35" customHeight="1">
      <c r="A159" s="127" t="n"/>
      <c r="B159" s="132" t="n"/>
      <c r="C159" s="133" t="inlineStr">
        <is>
          <t>оплата труда машинистов (ОТм)</t>
        </is>
      </c>
      <c r="L159" s="130" t="n">
        <v>3664.4</v>
      </c>
      <c r="M159" s="131" t="n"/>
      <c r="N159" s="130" t="n">
        <v>261125.14</v>
      </c>
    </row>
    <row r="160" ht="19.35" customHeight="1">
      <c r="A160" s="127" t="n"/>
      <c r="B160" s="128" t="n"/>
      <c r="C160" s="129" t="inlineStr">
        <is>
          <t>Итого ФОТ (справочно)</t>
        </is>
      </c>
      <c r="L160" s="130" t="n">
        <v>30338.22</v>
      </c>
      <c r="M160" s="131" t="n"/>
      <c r="N160" s="130" t="n">
        <v>2161901.56</v>
      </c>
    </row>
    <row r="161" ht="19.35" customHeight="1">
      <c r="A161" s="127" t="n"/>
      <c r="B161" s="128" t="n"/>
      <c r="C161" s="129" t="inlineStr">
        <is>
          <t>Итого накладные расходы</t>
        </is>
      </c>
      <c r="L161" s="130" t="n">
        <v>27001</v>
      </c>
      <c r="M161" s="131" t="n"/>
      <c r="N161" s="130" t="n">
        <v>1924092.38</v>
      </c>
    </row>
    <row r="162" ht="19.35" customHeight="1">
      <c r="A162" s="127" t="n"/>
      <c r="B162" s="128" t="n"/>
      <c r="C162" s="129" t="inlineStr">
        <is>
          <t>Итого сметная прибыль</t>
        </is>
      </c>
      <c r="L162" s="130" t="n">
        <v>12438.65</v>
      </c>
      <c r="M162" s="131" t="n"/>
      <c r="N162" s="130" t="n">
        <v>886379.64</v>
      </c>
    </row>
    <row r="163" ht="19.35" customHeight="1">
      <c r="A163" s="127" t="n"/>
      <c r="B163" s="134" t="n"/>
      <c r="C163" s="135" t="inlineStr">
        <is>
          <t>Итого по разделу</t>
        </is>
      </c>
      <c r="L163" s="125" t="n">
        <v>87068</v>
      </c>
      <c r="M163" s="136" t="n"/>
      <c r="N163" s="125" t="n">
        <v>5150245.84</v>
      </c>
    </row>
    <row r="164" ht="19.35" customHeight="1">
      <c r="A164" s="127" t="n"/>
      <c r="B164" s="132" t="n"/>
      <c r="C164" s="133" t="inlineStr">
        <is>
          <t>Справочно</t>
        </is>
      </c>
      <c r="L164" s="130" t="n"/>
      <c r="M164" s="131" t="n"/>
      <c r="N164" s="130" t="n"/>
    </row>
    <row r="165" ht="19.35" customHeight="1">
      <c r="A165" s="127" t="n"/>
      <c r="B165" s="128" t="n"/>
      <c r="C165" s="133" t="inlineStr">
        <is>
          <t>затраты труда рабочих</t>
        </is>
      </c>
      <c r="I165" s="137" t="n">
        <v>3153.79728</v>
      </c>
      <c r="J165" s="138" t="n"/>
      <c r="K165" s="138" t="n"/>
      <c r="L165" s="131" t="n"/>
      <c r="M165" s="131" t="n"/>
      <c r="N165" s="131" t="n"/>
    </row>
    <row r="166" ht="19.35" customHeight="1">
      <c r="A166" s="127" t="n"/>
      <c r="B166" s="128" t="n"/>
      <c r="C166" s="133" t="inlineStr">
        <is>
          <t>затраты труда машинистов</t>
        </is>
      </c>
      <c r="I166" s="137" t="n">
        <v>271.43172</v>
      </c>
      <c r="J166" s="138" t="n"/>
      <c r="K166" s="138" t="n"/>
      <c r="L166" s="131" t="n"/>
      <c r="M166" s="131" t="n"/>
      <c r="N166" s="131" t="n"/>
    </row>
    <row r="167" ht="19.35" customHeight="1">
      <c r="A167" s="139" t="n"/>
      <c r="B167" s="140" t="n"/>
      <c r="C167" s="141" t="inlineStr">
        <is>
          <t>ВСЕГО по смете</t>
        </is>
      </c>
      <c r="D167" s="142" t="n"/>
      <c r="E167" s="142" t="n"/>
      <c r="F167" s="143" t="n"/>
      <c r="G167" s="143" t="n"/>
      <c r="H167" s="143" t="n"/>
      <c r="I167" s="143" t="n"/>
      <c r="J167" s="143" t="n"/>
      <c r="K167" s="143" t="n"/>
      <c r="L167" s="144" t="n"/>
      <c r="M167" s="143" t="n"/>
      <c r="N167" s="145" t="n"/>
    </row>
    <row r="168" ht="19.35" customHeight="1">
      <c r="A168" s="127" t="n"/>
      <c r="B168" s="134" t="n"/>
      <c r="C168" s="135" t="inlineStr">
        <is>
          <t>Итого по всем разделам</t>
        </is>
      </c>
      <c r="L168" s="125" t="n">
        <v>87068</v>
      </c>
      <c r="M168" s="126" t="n"/>
      <c r="N168" s="125" t="n"/>
    </row>
    <row r="169" ht="19.35" customHeight="1">
      <c r="A169" s="127" t="n"/>
      <c r="B169" s="128" t="n"/>
      <c r="C169" s="129" t="inlineStr">
        <is>
          <t>ВСЕГО строительные работы</t>
        </is>
      </c>
      <c r="L169" s="130" t="n">
        <v>87068</v>
      </c>
      <c r="M169" s="131" t="n"/>
      <c r="N169" s="130" t="n">
        <v>5150245.84</v>
      </c>
    </row>
    <row r="170" ht="19.35" customHeight="1">
      <c r="A170" s="127" t="n"/>
      <c r="B170" s="132" t="n"/>
      <c r="C170" s="133" t="inlineStr">
        <is>
          <t>в том числе</t>
        </is>
      </c>
      <c r="L170" s="130" t="n"/>
      <c r="M170" s="131" t="n"/>
      <c r="N170" s="130" t="n"/>
    </row>
    <row r="171" ht="19.35" customHeight="1">
      <c r="A171" s="127" t="n"/>
      <c r="B171" s="132" t="n"/>
      <c r="C171" s="133" t="inlineStr">
        <is>
          <t>всего прямые затраты</t>
        </is>
      </c>
      <c r="L171" s="130" t="n">
        <v>47628.35</v>
      </c>
      <c r="M171" s="131" t="n"/>
      <c r="N171" s="130" t="n">
        <v>2339773.82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- оплата труда (ОТ)</t>
        </is>
      </c>
      <c r="L173" s="130" t="n">
        <v>26673.82</v>
      </c>
      <c r="M173" s="131" t="n"/>
      <c r="N173" s="130" t="n">
        <v>1900776.42</v>
      </c>
    </row>
    <row r="174" ht="19.35" customHeight="1">
      <c r="A174" s="127" t="n"/>
      <c r="B174" s="132" t="n"/>
      <c r="C174" s="133" t="inlineStr">
        <is>
          <t>- эксплуатация машин и механизмов</t>
        </is>
      </c>
      <c r="L174" s="130" t="n">
        <v>20954.53</v>
      </c>
      <c r="M174" s="131" t="n"/>
      <c r="N174" s="130" t="n">
        <v>438997.4</v>
      </c>
    </row>
    <row r="175" ht="19.35" customHeight="1">
      <c r="A175" s="127" t="n"/>
      <c r="B175" s="132" t="n"/>
      <c r="C175" s="133" t="inlineStr">
        <is>
          <t>в т.ч. эксплуатация машин и механизмов без учета доплат к оплате труда машинистов</t>
        </is>
      </c>
      <c r="L175" s="130" t="n">
        <v>20954.53</v>
      </c>
      <c r="M175" s="131" t="n"/>
      <c r="N175" s="130" t="n">
        <v>438997.4</v>
      </c>
    </row>
    <row r="176" ht="19.35" customHeight="1">
      <c r="A176" s="127" t="n"/>
      <c r="B176" s="132" t="n"/>
      <c r="C176" s="133" t="inlineStr">
        <is>
          <t>- в т.ч. оплата труда машинистов (ОТм)</t>
        </is>
      </c>
      <c r="L176" s="130" t="n">
        <v>3664.4</v>
      </c>
      <c r="M176" s="131" t="n"/>
      <c r="N176" s="130" t="n">
        <v>261125.14</v>
      </c>
    </row>
    <row r="177" ht="19.35" customHeight="1">
      <c r="A177" s="127" t="n"/>
      <c r="B177" s="132" t="n"/>
      <c r="C177" s="133" t="inlineStr">
        <is>
          <t>всего ФОТ (справочно)</t>
        </is>
      </c>
      <c r="L177" s="130" t="n">
        <v>30338.22</v>
      </c>
      <c r="M177" s="131" t="n"/>
      <c r="N177" s="130" t="n">
        <v>2161901.56</v>
      </c>
    </row>
    <row r="178" ht="19.35" customHeight="1">
      <c r="A178" s="127" t="n"/>
      <c r="B178" s="132" t="n"/>
      <c r="C178" s="133" t="inlineStr">
        <is>
          <t>всего накладные расходы</t>
        </is>
      </c>
      <c r="L178" s="130" t="n">
        <v>27001</v>
      </c>
      <c r="M178" s="131" t="n"/>
      <c r="N178" s="130" t="n">
        <v>1924092.38</v>
      </c>
    </row>
    <row r="179" ht="19.35" customHeight="1">
      <c r="A179" s="127" t="n"/>
      <c r="B179" s="132" t="n"/>
      <c r="C179" s="133" t="inlineStr">
        <is>
          <t>всего сметная прибыль</t>
        </is>
      </c>
      <c r="L179" s="130" t="n">
        <v>12438.65</v>
      </c>
      <c r="M179" s="131" t="n"/>
      <c r="N179" s="130" t="n">
        <v>886379.64</v>
      </c>
    </row>
    <row r="180" ht="19.35" customHeight="1">
      <c r="A180" s="127" t="n"/>
      <c r="B180" s="134" t="n"/>
      <c r="C180" s="135" t="inlineStr">
        <is>
          <t>ВСЕГО по смете</t>
        </is>
      </c>
      <c r="L180" s="125" t="n">
        <v>87068</v>
      </c>
      <c r="M180" s="126" t="n"/>
      <c r="N180" s="125" t="n">
        <v>5150245.84</v>
      </c>
    </row>
    <row r="181" ht="19.35" customHeight="1">
      <c r="A181" s="127" t="n"/>
      <c r="B181" s="132" t="n"/>
      <c r="C181" s="133" t="inlineStr">
        <is>
          <t>Всего прямые затраты</t>
        </is>
      </c>
      <c r="L181" s="130" t="n">
        <v>47628.35</v>
      </c>
      <c r="M181" s="131" t="n"/>
      <c r="N181" s="130" t="n">
        <v>2339773.82</v>
      </c>
    </row>
    <row r="182" ht="19.35" customHeight="1">
      <c r="A182" s="127" t="n"/>
      <c r="B182" s="132" t="n"/>
      <c r="C182" s="133" t="inlineStr">
        <is>
          <t>в том числе</t>
        </is>
      </c>
      <c r="L182" s="130" t="n"/>
      <c r="M182" s="131" t="n"/>
      <c r="N182" s="130" t="n"/>
    </row>
    <row r="183" ht="19.35" customHeight="1">
      <c r="A183" s="127" t="n"/>
      <c r="B183" s="132" t="n"/>
      <c r="C183" s="133" t="inlineStr">
        <is>
          <t>- оплата труда рабочих (ОТ)</t>
        </is>
      </c>
      <c r="L183" s="130" t="n">
        <v>26673.82</v>
      </c>
      <c r="M183" s="131" t="n"/>
      <c r="N183" s="130" t="n">
        <v>1900776.42</v>
      </c>
    </row>
    <row r="184" ht="19.35" customHeight="1">
      <c r="A184" s="127" t="n"/>
      <c r="B184" s="132" t="n"/>
      <c r="C184" s="133" t="inlineStr">
        <is>
          <t>- эксплуатация машин и механизмов</t>
        </is>
      </c>
      <c r="L184" s="130" t="n">
        <v>20954.53</v>
      </c>
      <c r="M184" s="131" t="n"/>
      <c r="N184" s="130" t="n">
        <v>438997.4</v>
      </c>
    </row>
    <row r="185" ht="19.35" customHeight="1">
      <c r="A185" s="127" t="n"/>
      <c r="B185" s="132" t="n"/>
      <c r="C185" s="133" t="inlineStr">
        <is>
          <t>в т.ч. эксплуатация машин и механизмов без учета доплат к оплате труда машинистов</t>
        </is>
      </c>
      <c r="L185" s="130" t="n">
        <v>20954.53</v>
      </c>
      <c r="M185" s="131" t="n"/>
      <c r="N185" s="130" t="n">
        <v>438997.4</v>
      </c>
    </row>
    <row r="186" ht="19.35" customHeight="1">
      <c r="A186" s="127" t="n"/>
      <c r="B186" s="132" t="n"/>
      <c r="C186" s="133" t="inlineStr">
        <is>
          <t>- в т.ч. оплата труда машинистов (ОТм)</t>
        </is>
      </c>
      <c r="L186" s="130" t="n">
        <v>3664.4</v>
      </c>
      <c r="M186" s="131" t="n"/>
      <c r="N186" s="130" t="n">
        <v>261125.14</v>
      </c>
    </row>
    <row r="187" ht="19.35" customHeight="1">
      <c r="A187" s="127" t="n"/>
      <c r="B187" s="132" t="n"/>
      <c r="C187" s="133" t="inlineStr">
        <is>
          <t>Всего ФОТ (справочно)</t>
        </is>
      </c>
      <c r="L187" s="130" t="n">
        <v>30338.22</v>
      </c>
      <c r="M187" s="131" t="n"/>
      <c r="N187" s="130" t="n">
        <v>2161901.56</v>
      </c>
    </row>
    <row r="188" ht="19.35" customHeight="1">
      <c r="A188" s="127" t="n"/>
      <c r="B188" s="132" t="n"/>
      <c r="C188" s="133" t="inlineStr">
        <is>
          <t>Всего накладные расходы</t>
        </is>
      </c>
      <c r="L188" s="130" t="n">
        <v>27001</v>
      </c>
      <c r="M188" s="131" t="n"/>
      <c r="N188" s="130" t="n">
        <v>1924092.38</v>
      </c>
    </row>
    <row r="189" ht="19.35" customHeight="1">
      <c r="A189" s="127" t="n"/>
      <c r="B189" s="132" t="n"/>
      <c r="C189" s="133" t="inlineStr">
        <is>
          <t>Всего сметная прибыль</t>
        </is>
      </c>
      <c r="L189" s="130" t="n">
        <v>12438.65</v>
      </c>
      <c r="M189" s="131" t="n"/>
      <c r="N189" s="130" t="n">
        <v>886379.64</v>
      </c>
    </row>
    <row r="190" ht="19.35" customHeight="1">
      <c r="A190" s="127" t="n"/>
      <c r="B190" s="132" t="n"/>
      <c r="C190" s="133" t="inlineStr">
        <is>
          <t>Справочно</t>
        </is>
      </c>
      <c r="L190" s="130" t="n"/>
      <c r="M190" s="131" t="n"/>
      <c r="N190" s="130" t="n"/>
    </row>
    <row r="191" ht="19.35" customHeight="1">
      <c r="A191" s="127" t="n"/>
      <c r="B191" s="128" t="n"/>
      <c r="C191" s="133" t="inlineStr">
        <is>
          <t>затраты труда рабочих</t>
        </is>
      </c>
      <c r="I191" s="137" t="n">
        <v>3153.79728</v>
      </c>
      <c r="J191" s="138" t="n"/>
      <c r="K191" s="138" t="n"/>
      <c r="L191" s="131" t="n"/>
      <c r="M191" s="131" t="n"/>
      <c r="N191" s="131" t="n"/>
    </row>
    <row r="192" ht="19.35" customHeight="1">
      <c r="A192" s="127" t="n"/>
      <c r="B192" s="128" t="n"/>
      <c r="C192" s="133" t="inlineStr">
        <is>
          <t>затраты труда машинистов</t>
        </is>
      </c>
      <c r="I192" s="137" t="n">
        <v>271.43172</v>
      </c>
      <c r="J192" s="138" t="n"/>
      <c r="K192" s="138" t="n"/>
      <c r="L192" s="131" t="n"/>
      <c r="M192" s="131" t="n"/>
      <c r="N192" s="131" t="n"/>
    </row>
    <row r="193" ht="19.35" customHeight="1">
      <c r="A193" s="127" t="n"/>
      <c r="B193" s="146" t="n"/>
      <c r="C193" s="146" t="n"/>
      <c r="D193" s="124" t="n"/>
      <c r="E193" s="12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 ht="19.35" customHeight="1">
      <c r="A194" s="147" t="inlineStr">
        <is>
          <t>Составил: ______________________________________/  Григорова И. А. /</t>
        </is>
      </c>
    </row>
    <row r="195" ht="19.35" customHeight="1">
      <c r="A195" s="147" t="n"/>
      <c r="B195" s="147" t="n"/>
      <c r="C195" s="148" t="inlineStr">
        <is>
          <t>должность, подпись (инициалы, фамилия)</t>
        </is>
      </c>
      <c r="G195" s="149" t="n"/>
      <c r="H195" s="149" t="n"/>
      <c r="I195" s="149" t="n"/>
      <c r="J195" s="147" t="n"/>
      <c r="K195" s="147" t="n"/>
      <c r="L195" s="147" t="n"/>
      <c r="M195" s="147" t="n"/>
      <c r="N195" s="147" t="n"/>
    </row>
    <row r="196" ht="19.35" customHeight="1">
      <c r="A196" s="147" t="inlineStr">
        <is>
          <t>Проверил: ______________________________________ /  Черкасов А. В. /</t>
        </is>
      </c>
    </row>
    <row r="197" ht="19.35" customHeight="1">
      <c r="A197" s="4" t="n"/>
      <c r="B197" s="4" t="n"/>
      <c r="C197" s="148" t="inlineStr">
        <is>
          <t>должность, подпись (инициалы, фамилия)</t>
        </is>
      </c>
      <c r="G197" s="149" t="n"/>
      <c r="H197" s="149" t="n"/>
      <c r="I197" s="149" t="n"/>
      <c r="J197" s="4" t="n"/>
      <c r="K197" s="4" t="n"/>
      <c r="L197" s="4" t="n"/>
      <c r="M197" s="4" t="n"/>
      <c r="N197" s="4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xl/worksheets/sheet38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32 ВЛ 500 кВ Зейская ГЭС - Амурская №1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02-32-36</t>
        </is>
      </c>
    </row>
    <row r="25" ht="19.35" customHeight="1">
      <c r="A25" s="55" t="inlineStr">
        <is>
          <t>32 ВЛ 500 кВ Зейская ГЭС - Амурская №1.  г.о. Свободный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Ф.579959-19.32-РД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208.73</v>
      </c>
      <c r="M31" s="64" t="n">
        <v>2.93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480.08</v>
      </c>
      <c r="E32" s="71" t="inlineStr">
        <is>
          <t>(</t>
        </is>
      </c>
      <c r="F32" s="70" t="n">
        <v>6.74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349.36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480.08</v>
      </c>
      <c r="E34" s="71" t="inlineStr">
        <is>
          <t>(</t>
        </is>
      </c>
      <c r="F34" s="77" t="n">
        <v>6.74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1185-1186, 29-1 (500кВ)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8.91</v>
      </c>
      <c r="H44" s="94" t="n">
        <v>1</v>
      </c>
      <c r="I44" s="116" t="n">
        <v>8.91</v>
      </c>
      <c r="J44" s="93" t="n"/>
      <c r="K44" s="93" t="n"/>
      <c r="L44" s="93" t="n"/>
      <c r="M44" s="93" t="n"/>
      <c r="N44" s="93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960.48</v>
      </c>
      <c r="M46" s="101" t="n">
        <v>71.26000000000001</v>
      </c>
      <c r="N46" s="103" t="n">
        <v>68443.8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50" t="n">
        <v>0.96</v>
      </c>
      <c r="I47" s="275" t="n">
        <v>114.61824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960.48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960.48</v>
      </c>
      <c r="M49" s="100" t="n"/>
      <c r="N49" s="103" t="n">
        <v>68443.8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854.83</v>
      </c>
      <c r="M50" s="100" t="n"/>
      <c r="N50" s="113" t="n">
        <v>60914.98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393.8</v>
      </c>
      <c r="M51" s="100" t="n"/>
      <c r="N51" s="103" t="n">
        <v>28061.96</v>
      </c>
    </row>
    <row r="52" ht="19.35" customHeight="1">
      <c r="A52" s="96" t="n"/>
      <c r="B52" s="109" t="n"/>
      <c r="C52" s="87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2209.11</v>
      </c>
      <c r="M52" s="114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3.89</v>
      </c>
      <c r="H53" s="94" t="n">
        <v>1</v>
      </c>
      <c r="I53" s="116" t="n">
        <v>3.89</v>
      </c>
      <c r="J53" s="93" t="n"/>
      <c r="K53" s="93" t="n"/>
      <c r="L53" s="93" t="n"/>
      <c r="M53" s="93" t="n"/>
      <c r="N53" s="93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1207.97</v>
      </c>
      <c r="M55" s="101" t="n">
        <v>71.26000000000001</v>
      </c>
      <c r="N55" s="103" t="n">
        <v>86079.94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50" t="n">
        <v>0.96</v>
      </c>
      <c r="I56" s="275" t="n">
        <v>144.14784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1207.97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3" t="n">
        <v>1207.97</v>
      </c>
      <c r="M58" s="100" t="n"/>
      <c r="N58" s="103" t="n">
        <v>86079.94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1075.09</v>
      </c>
      <c r="M59" s="100" t="n"/>
      <c r="N59" s="113" t="n">
        <v>76611.14999999999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495.27</v>
      </c>
      <c r="M60" s="100" t="n"/>
      <c r="N60" s="103" t="n">
        <v>35292.78</v>
      </c>
    </row>
    <row r="61" ht="19.35" customHeight="1">
      <c r="A61" s="96" t="n"/>
      <c r="B61" s="109" t="n"/>
      <c r="C61" s="87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2778.33</v>
      </c>
      <c r="M61" s="114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1.73</v>
      </c>
      <c r="H62" s="94" t="n">
        <v>1</v>
      </c>
      <c r="I62" s="116" t="n">
        <v>1.73</v>
      </c>
      <c r="J62" s="93" t="n"/>
      <c r="K62" s="93" t="n"/>
      <c r="L62" s="93" t="n"/>
      <c r="M62" s="93" t="n"/>
      <c r="N62" s="93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675</v>
      </c>
      <c r="M64" s="101" t="n">
        <v>71.26000000000001</v>
      </c>
      <c r="N64" s="103" t="n">
        <v>48100.5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50" t="n">
        <v>0.96</v>
      </c>
      <c r="I65" s="277" t="n">
        <v>80.5488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675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675</v>
      </c>
      <c r="M67" s="100" t="n"/>
      <c r="N67" s="103" t="n">
        <v>48100.5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600.75</v>
      </c>
      <c r="M68" s="100" t="n"/>
      <c r="N68" s="113" t="n">
        <v>42809.45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276.75</v>
      </c>
      <c r="M69" s="100" t="n"/>
      <c r="N69" s="103" t="n">
        <v>19721.21</v>
      </c>
    </row>
    <row r="70" ht="19.35" customHeight="1">
      <c r="A70" s="96" t="n"/>
      <c r="B70" s="109" t="n"/>
      <c r="C70" s="87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5" t="n">
        <v>1552.5</v>
      </c>
      <c r="M70" s="114" t="n"/>
      <c r="N70" s="93" t="n"/>
    </row>
    <row r="71" ht="42" customHeight="1">
      <c r="A71" s="87" t="inlineStr">
        <is>
          <t>4</t>
        </is>
      </c>
      <c r="B71" s="90" t="inlineStr">
        <is>
          <t>ФЕР01-02-101-07</t>
        </is>
      </c>
      <c r="C71" s="91" t="inlineStr">
        <is>
          <t>Разделка древесины мягких пород, полученной от валки леса, диаметр стволов: более 32 см</t>
        </is>
      </c>
      <c r="D71" s="271" t="n"/>
      <c r="E71" s="272" t="n"/>
      <c r="F71" s="92" t="inlineStr">
        <is>
          <t>100 деревьев</t>
        </is>
      </c>
      <c r="G71" s="93" t="n">
        <v>0.13</v>
      </c>
      <c r="H71" s="94" t="n">
        <v>1</v>
      </c>
      <c r="I71" s="116" t="n">
        <v>0.13</v>
      </c>
      <c r="J71" s="93" t="n"/>
      <c r="K71" s="93" t="n"/>
      <c r="L71" s="93" t="n"/>
      <c r="M71" s="93" t="n"/>
      <c r="N71" s="93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686.67</v>
      </c>
      <c r="K73" s="150" t="n">
        <v>0.96</v>
      </c>
      <c r="L73" s="101" t="n">
        <v>85.7</v>
      </c>
      <c r="M73" s="101" t="n">
        <v>71.26000000000001</v>
      </c>
      <c r="N73" s="103" t="n">
        <v>6106.98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80.5</v>
      </c>
      <c r="H74" s="150" t="n">
        <v>0.96</v>
      </c>
      <c r="I74" s="277" t="n">
        <v>10.0464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686.67</v>
      </c>
      <c r="K75" s="100" t="n"/>
      <c r="L75" s="101" t="n">
        <v>85.7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85.7</v>
      </c>
      <c r="M76" s="100" t="n"/>
      <c r="N76" s="103" t="n">
        <v>6106.98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76.27</v>
      </c>
      <c r="M77" s="100" t="n"/>
      <c r="N77" s="113" t="n">
        <v>5435.21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35.14</v>
      </c>
      <c r="M78" s="100" t="n"/>
      <c r="N78" s="103" t="n">
        <v>2503.86</v>
      </c>
    </row>
    <row r="79" ht="19.35" customHeight="1">
      <c r="A79" s="96" t="n"/>
      <c r="B79" s="109" t="n"/>
      <c r="C79" s="87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197.11</v>
      </c>
      <c r="M79" s="114" t="n"/>
      <c r="N79" s="93" t="n"/>
    </row>
    <row r="80" ht="19.35" customHeight="1">
      <c r="A80" s="123" t="n"/>
      <c r="B80" s="123" t="n"/>
      <c r="C80" s="124" t="inlineStr">
        <is>
          <t>Итого по разделу 1. Вырубка просеки</t>
        </is>
      </c>
      <c r="L80" s="125" t="n">
        <v>6737.05</v>
      </c>
      <c r="M80" s="123" t="n"/>
      <c r="N80" s="126" t="n"/>
    </row>
    <row r="81" ht="19.35" customHeight="1">
      <c r="A81" s="127" t="n"/>
      <c r="B81" s="128" t="n"/>
      <c r="C81" s="129" t="inlineStr">
        <is>
          <t>Итого прямые затраты по разделу</t>
        </is>
      </c>
      <c r="L81" s="130" t="n">
        <v>2929.15</v>
      </c>
      <c r="M81" s="131" t="n"/>
      <c r="N81" s="130" t="n">
        <v>208731.22</v>
      </c>
    </row>
    <row r="82" ht="19.35" customHeight="1">
      <c r="A82" s="127" t="n"/>
      <c r="B82" s="128" t="n"/>
      <c r="C82" s="129" t="inlineStr">
        <is>
          <t>в том числе</t>
        </is>
      </c>
      <c r="L82" s="130" t="n"/>
      <c r="M82" s="131" t="n"/>
      <c r="N82" s="130" t="n"/>
    </row>
    <row r="83" ht="19.35" customHeight="1">
      <c r="A83" s="127" t="n"/>
      <c r="B83" s="128" t="n"/>
      <c r="C83" s="129" t="inlineStr">
        <is>
          <t>- оплата труда (ОТ)</t>
        </is>
      </c>
      <c r="L83" s="130" t="n">
        <v>2929.15</v>
      </c>
      <c r="M83" s="131" t="n"/>
      <c r="N83" s="130" t="n">
        <v>208731.22</v>
      </c>
    </row>
    <row r="84" ht="19.35" customHeight="1">
      <c r="A84" s="127" t="n"/>
      <c r="B84" s="128" t="n"/>
      <c r="C84" s="129" t="inlineStr">
        <is>
          <t>- эксплуатация машин и механизмов</t>
        </is>
      </c>
      <c r="L84" s="130" t="n">
        <v>0</v>
      </c>
      <c r="M84" s="131" t="n"/>
      <c r="N84" s="130" t="n">
        <v>0</v>
      </c>
    </row>
    <row r="85" ht="19.35" customHeight="1">
      <c r="A85" s="127" t="n"/>
      <c r="B85" s="132" t="n"/>
      <c r="C85" s="133" t="inlineStr">
        <is>
          <t>в том числе</t>
        </is>
      </c>
      <c r="L85" s="130" t="n"/>
      <c r="M85" s="131" t="n"/>
      <c r="N85" s="130" t="n"/>
    </row>
    <row r="86" ht="19.35" customHeight="1">
      <c r="A86" s="127" t="n"/>
      <c r="B86" s="132" t="n"/>
      <c r="C86" s="133" t="inlineStr">
        <is>
          <t>эксплуатация машин и механизмов без учета доплат к оплате труда машинистов</t>
        </is>
      </c>
      <c r="L86" s="130" t="n">
        <v>0</v>
      </c>
      <c r="M86" s="131" t="n"/>
      <c r="N86" s="130" t="n">
        <v>0</v>
      </c>
    </row>
    <row r="87" ht="19.35" customHeight="1">
      <c r="A87" s="127" t="n"/>
      <c r="B87" s="132" t="n"/>
      <c r="C87" s="133" t="inlineStr">
        <is>
          <t>в том числе</t>
        </is>
      </c>
      <c r="L87" s="130" t="n"/>
      <c r="M87" s="131" t="n"/>
      <c r="N87" s="130" t="n"/>
    </row>
    <row r="88" ht="19.35" customHeight="1">
      <c r="A88" s="127" t="n"/>
      <c r="B88" s="132" t="n"/>
      <c r="C88" s="133" t="inlineStr">
        <is>
          <t>оплата труда машинистов (ОТм)</t>
        </is>
      </c>
      <c r="L88" s="130" t="n">
        <v>0</v>
      </c>
      <c r="M88" s="131" t="n"/>
      <c r="N88" s="130" t="n">
        <v>0</v>
      </c>
    </row>
    <row r="89" ht="19.35" customHeight="1">
      <c r="A89" s="127" t="n"/>
      <c r="B89" s="128" t="n"/>
      <c r="C89" s="129" t="inlineStr">
        <is>
          <t>Итого ФОТ (справочно)</t>
        </is>
      </c>
      <c r="L89" s="130" t="n">
        <v>2929.15</v>
      </c>
      <c r="M89" s="131" t="n"/>
      <c r="N89" s="130" t="n">
        <v>208731.22</v>
      </c>
    </row>
    <row r="90" ht="19.35" customHeight="1">
      <c r="A90" s="127" t="n"/>
      <c r="B90" s="128" t="n"/>
      <c r="C90" s="129" t="inlineStr">
        <is>
          <t>Итого накладные расходы</t>
        </is>
      </c>
      <c r="L90" s="130" t="n">
        <v>2606.94</v>
      </c>
      <c r="M90" s="131" t="n"/>
      <c r="N90" s="130" t="n">
        <v>185770.79</v>
      </c>
    </row>
    <row r="91" ht="19.35" customHeight="1">
      <c r="A91" s="127" t="n"/>
      <c r="B91" s="128" t="n"/>
      <c r="C91" s="129" t="inlineStr">
        <is>
          <t>Итого сметная прибыль</t>
        </is>
      </c>
      <c r="L91" s="130" t="n">
        <v>1200.96</v>
      </c>
      <c r="M91" s="131" t="n"/>
      <c r="N91" s="130" t="n">
        <v>85579.81</v>
      </c>
    </row>
    <row r="92" ht="19.35" customHeight="1">
      <c r="A92" s="127" t="n"/>
      <c r="B92" s="134" t="n"/>
      <c r="C92" s="135" t="inlineStr">
        <is>
          <t>Итого по разделу</t>
        </is>
      </c>
      <c r="L92" s="125" t="n">
        <v>6737.05</v>
      </c>
      <c r="M92" s="136" t="n"/>
      <c r="N92" s="125" t="n">
        <v>480081.82</v>
      </c>
    </row>
    <row r="93" ht="19.35" customHeight="1">
      <c r="A93" s="127" t="n"/>
      <c r="B93" s="132" t="n"/>
      <c r="C93" s="133" t="inlineStr">
        <is>
          <t>Справочно</t>
        </is>
      </c>
      <c r="L93" s="130" t="n"/>
      <c r="M93" s="131" t="n"/>
      <c r="N93" s="130" t="n"/>
    </row>
    <row r="94" ht="19.35" customHeight="1">
      <c r="A94" s="127" t="n"/>
      <c r="B94" s="128" t="n"/>
      <c r="C94" s="133" t="inlineStr">
        <is>
          <t>затраты труда рабочих</t>
        </is>
      </c>
      <c r="I94" s="137" t="n">
        <v>349.36128</v>
      </c>
      <c r="J94" s="138" t="n"/>
      <c r="K94" s="138" t="n"/>
      <c r="L94" s="131" t="n"/>
      <c r="M94" s="131" t="n"/>
      <c r="N94" s="131" t="n"/>
    </row>
    <row r="95" ht="19.35" customHeight="1">
      <c r="A95" s="127" t="n"/>
      <c r="B95" s="128" t="n"/>
      <c r="C95" s="133" t="inlineStr">
        <is>
          <t>затраты труда машинистов</t>
        </is>
      </c>
      <c r="I95" s="137" t="n">
        <v>0</v>
      </c>
      <c r="J95" s="138" t="n"/>
      <c r="K95" s="138" t="n"/>
      <c r="L95" s="131" t="n"/>
      <c r="M95" s="131" t="n"/>
      <c r="N95" s="131" t="n"/>
    </row>
    <row r="96" ht="19.35" customHeight="1">
      <c r="A96" s="139" t="n"/>
      <c r="B96" s="140" t="n"/>
      <c r="C96" s="141" t="inlineStr">
        <is>
          <t>ВСЕГО по смете</t>
        </is>
      </c>
      <c r="D96" s="142" t="n"/>
      <c r="E96" s="142" t="n"/>
      <c r="F96" s="143" t="n"/>
      <c r="G96" s="143" t="n"/>
      <c r="H96" s="143" t="n"/>
      <c r="I96" s="143" t="n"/>
      <c r="J96" s="143" t="n"/>
      <c r="K96" s="143" t="n"/>
      <c r="L96" s="144" t="n"/>
      <c r="M96" s="143" t="n"/>
      <c r="N96" s="145" t="n"/>
    </row>
    <row r="97" ht="19.35" customHeight="1">
      <c r="A97" s="127" t="n"/>
      <c r="B97" s="134" t="n"/>
      <c r="C97" s="135" t="inlineStr">
        <is>
          <t>Итого по всем разделам</t>
        </is>
      </c>
      <c r="L97" s="125" t="n">
        <v>6737.05</v>
      </c>
      <c r="M97" s="126" t="n"/>
      <c r="N97" s="125" t="n"/>
    </row>
    <row r="98" ht="19.35" customHeight="1">
      <c r="A98" s="127" t="n"/>
      <c r="B98" s="128" t="n"/>
      <c r="C98" s="129" t="inlineStr">
        <is>
          <t>ВСЕГО строительные работы</t>
        </is>
      </c>
      <c r="L98" s="130" t="n">
        <v>6737.05</v>
      </c>
      <c r="M98" s="131" t="n"/>
      <c r="N98" s="130" t="n">
        <v>480081.82</v>
      </c>
    </row>
    <row r="99" ht="19.35" customHeight="1">
      <c r="A99" s="127" t="n"/>
      <c r="B99" s="132" t="n"/>
      <c r="C99" s="133" t="inlineStr">
        <is>
          <t>в том числе</t>
        </is>
      </c>
      <c r="L99" s="130" t="n"/>
      <c r="M99" s="131" t="n"/>
      <c r="N99" s="130" t="n"/>
    </row>
    <row r="100" ht="19.35" customHeight="1">
      <c r="A100" s="127" t="n"/>
      <c r="B100" s="132" t="n"/>
      <c r="C100" s="133" t="inlineStr">
        <is>
          <t>всего прямые затраты</t>
        </is>
      </c>
      <c r="L100" s="130" t="n">
        <v>2929.15</v>
      </c>
      <c r="M100" s="131" t="n"/>
      <c r="N100" s="130" t="n">
        <v>208731.22</v>
      </c>
    </row>
    <row r="101" ht="19.35" customHeight="1">
      <c r="A101" s="127" t="n"/>
      <c r="B101" s="132" t="n"/>
      <c r="C101" s="133" t="inlineStr">
        <is>
          <t>в том числе</t>
        </is>
      </c>
      <c r="L101" s="130" t="n"/>
      <c r="M101" s="131" t="n"/>
      <c r="N101" s="130" t="n"/>
    </row>
    <row r="102" ht="19.35" customHeight="1">
      <c r="A102" s="127" t="n"/>
      <c r="B102" s="132" t="n"/>
      <c r="C102" s="133" t="inlineStr">
        <is>
          <t>- оплата труда (ОТ)</t>
        </is>
      </c>
      <c r="L102" s="130" t="n">
        <v>2929.15</v>
      </c>
      <c r="M102" s="131" t="n"/>
      <c r="N102" s="130" t="n">
        <v>208731.22</v>
      </c>
    </row>
    <row r="103" ht="19.35" customHeight="1">
      <c r="A103" s="127" t="n"/>
      <c r="B103" s="132" t="n"/>
      <c r="C103" s="133" t="inlineStr">
        <is>
          <t>- эксплуатация машин и механизмов</t>
        </is>
      </c>
      <c r="L103" s="130" t="n">
        <v>0</v>
      </c>
      <c r="M103" s="131" t="n"/>
      <c r="N103" s="130" t="n">
        <v>0</v>
      </c>
    </row>
    <row r="104" ht="19.35" customHeight="1">
      <c r="A104" s="127" t="n"/>
      <c r="B104" s="132" t="n"/>
      <c r="C104" s="133" t="inlineStr">
        <is>
          <t>в т.ч. 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- в т.ч. оплата труда машинистов (ОТм)</t>
        </is>
      </c>
      <c r="L105" s="130" t="n">
        <v>0</v>
      </c>
      <c r="M105" s="131" t="n"/>
      <c r="N105" s="130" t="n">
        <v>0</v>
      </c>
    </row>
    <row r="106" ht="19.35" customHeight="1">
      <c r="A106" s="127" t="n"/>
      <c r="B106" s="132" t="n"/>
      <c r="C106" s="133" t="inlineStr">
        <is>
          <t>всего ФОТ (справочно)</t>
        </is>
      </c>
      <c r="L106" s="130" t="n">
        <v>2929.15</v>
      </c>
      <c r="M106" s="131" t="n"/>
      <c r="N106" s="130" t="n">
        <v>208731.22</v>
      </c>
    </row>
    <row r="107" ht="19.35" customHeight="1">
      <c r="A107" s="127" t="n"/>
      <c r="B107" s="132" t="n"/>
      <c r="C107" s="133" t="inlineStr">
        <is>
          <t>всего накладные расходы</t>
        </is>
      </c>
      <c r="L107" s="130" t="n">
        <v>2606.94</v>
      </c>
      <c r="M107" s="131" t="n"/>
      <c r="N107" s="130" t="n">
        <v>185770.79</v>
      </c>
    </row>
    <row r="108" ht="19.35" customHeight="1">
      <c r="A108" s="127" t="n"/>
      <c r="B108" s="132" t="n"/>
      <c r="C108" s="133" t="inlineStr">
        <is>
          <t>всего сметная прибыль</t>
        </is>
      </c>
      <c r="L108" s="130" t="n">
        <v>1200.96</v>
      </c>
      <c r="M108" s="131" t="n"/>
      <c r="N108" s="130" t="n">
        <v>85579.81</v>
      </c>
    </row>
    <row r="109" ht="19.35" customHeight="1">
      <c r="A109" s="127" t="n"/>
      <c r="B109" s="134" t="n"/>
      <c r="C109" s="135" t="inlineStr">
        <is>
          <t>ВСЕГО по смете</t>
        </is>
      </c>
      <c r="L109" s="125" t="n">
        <v>6737.05</v>
      </c>
      <c r="M109" s="126" t="n"/>
      <c r="N109" s="125" t="n">
        <v>480081.82</v>
      </c>
    </row>
    <row r="110" ht="19.35" customHeight="1">
      <c r="A110" s="127" t="n"/>
      <c r="B110" s="132" t="n"/>
      <c r="C110" s="133" t="inlineStr">
        <is>
          <t>Всего прямые затраты</t>
        </is>
      </c>
      <c r="L110" s="130" t="n">
        <v>2929.15</v>
      </c>
      <c r="M110" s="131" t="n"/>
      <c r="N110" s="130" t="n">
        <v>208731.22</v>
      </c>
    </row>
    <row r="111" ht="19.35" customHeight="1">
      <c r="A111" s="127" t="n"/>
      <c r="B111" s="132" t="n"/>
      <c r="C111" s="133" t="inlineStr">
        <is>
          <t>в том числе</t>
        </is>
      </c>
      <c r="L111" s="130" t="n"/>
      <c r="M111" s="131" t="n"/>
      <c r="N111" s="130" t="n"/>
    </row>
    <row r="112" ht="19.35" customHeight="1">
      <c r="A112" s="127" t="n"/>
      <c r="B112" s="132" t="n"/>
      <c r="C112" s="133" t="inlineStr">
        <is>
          <t>- оплата труда рабочих (ОТ)</t>
        </is>
      </c>
      <c r="L112" s="130" t="n">
        <v>2929.15</v>
      </c>
      <c r="M112" s="131" t="n"/>
      <c r="N112" s="130" t="n">
        <v>208731.22</v>
      </c>
    </row>
    <row r="113" ht="19.35" customHeight="1">
      <c r="A113" s="127" t="n"/>
      <c r="B113" s="132" t="n"/>
      <c r="C113" s="133" t="inlineStr">
        <is>
          <t>- эксплуатация машин и механизмов</t>
        </is>
      </c>
      <c r="L113" s="130" t="n">
        <v>0</v>
      </c>
      <c r="M113" s="131" t="n"/>
      <c r="N113" s="130" t="n">
        <v>0</v>
      </c>
    </row>
    <row r="114" ht="19.35" customHeight="1">
      <c r="A114" s="127" t="n"/>
      <c r="B114" s="132" t="n"/>
      <c r="C114" s="133" t="inlineStr">
        <is>
          <t>в т.ч. эксплуатация машин и механизмов без учета доплат к оплате труда машинистов</t>
        </is>
      </c>
      <c r="L114" s="130" t="n">
        <v>0</v>
      </c>
      <c r="M114" s="131" t="n"/>
      <c r="N114" s="130" t="n">
        <v>0</v>
      </c>
    </row>
    <row r="115" ht="19.35" customHeight="1">
      <c r="A115" s="127" t="n"/>
      <c r="B115" s="132" t="n"/>
      <c r="C115" s="133" t="inlineStr">
        <is>
          <t>- в т.ч. оплата труда машинистов (ОТм)</t>
        </is>
      </c>
      <c r="L115" s="130" t="n">
        <v>0</v>
      </c>
      <c r="M115" s="131" t="n"/>
      <c r="N115" s="130" t="n">
        <v>0</v>
      </c>
    </row>
    <row r="116" ht="19.35" customHeight="1">
      <c r="A116" s="127" t="n"/>
      <c r="B116" s="132" t="n"/>
      <c r="C116" s="133" t="inlineStr">
        <is>
          <t>Всего ФОТ (справочно)</t>
        </is>
      </c>
      <c r="L116" s="130" t="n">
        <v>2929.15</v>
      </c>
      <c r="M116" s="131" t="n"/>
      <c r="N116" s="130" t="n">
        <v>208731.22</v>
      </c>
    </row>
    <row r="117" ht="19.35" customHeight="1">
      <c r="A117" s="127" t="n"/>
      <c r="B117" s="132" t="n"/>
      <c r="C117" s="133" t="inlineStr">
        <is>
          <t>Всего накладные расходы</t>
        </is>
      </c>
      <c r="L117" s="130" t="n">
        <v>2606.94</v>
      </c>
      <c r="M117" s="131" t="n"/>
      <c r="N117" s="130" t="n">
        <v>185770.79</v>
      </c>
    </row>
    <row r="118" ht="19.35" customHeight="1">
      <c r="A118" s="127" t="n"/>
      <c r="B118" s="132" t="n"/>
      <c r="C118" s="133" t="inlineStr">
        <is>
          <t>Всего сметная прибыль</t>
        </is>
      </c>
      <c r="L118" s="130" t="n">
        <v>1200.96</v>
      </c>
      <c r="M118" s="131" t="n"/>
      <c r="N118" s="130" t="n">
        <v>85579.81</v>
      </c>
    </row>
    <row r="119" ht="19.35" customHeight="1">
      <c r="A119" s="127" t="n"/>
      <c r="B119" s="132" t="n"/>
      <c r="C119" s="133" t="inlineStr">
        <is>
          <t>Справочно</t>
        </is>
      </c>
      <c r="L119" s="130" t="n"/>
      <c r="M119" s="131" t="n"/>
      <c r="N119" s="130" t="n"/>
    </row>
    <row r="120" ht="19.35" customHeight="1">
      <c r="A120" s="127" t="n"/>
      <c r="B120" s="128" t="n"/>
      <c r="C120" s="133" t="inlineStr">
        <is>
          <t>затраты труда рабочих</t>
        </is>
      </c>
      <c r="I120" s="137" t="n">
        <v>349.36128</v>
      </c>
      <c r="J120" s="138" t="n"/>
      <c r="K120" s="138" t="n"/>
      <c r="L120" s="131" t="n"/>
      <c r="M120" s="131" t="n"/>
      <c r="N120" s="131" t="n"/>
    </row>
    <row r="121" ht="19.35" customHeight="1">
      <c r="A121" s="127" t="n"/>
      <c r="B121" s="128" t="n"/>
      <c r="C121" s="133" t="inlineStr">
        <is>
          <t>затраты труда машинистов</t>
        </is>
      </c>
      <c r="I121" s="137" t="n">
        <v>0</v>
      </c>
      <c r="J121" s="138" t="n"/>
      <c r="K121" s="138" t="n"/>
      <c r="L121" s="131" t="n"/>
      <c r="M121" s="131" t="n"/>
      <c r="N121" s="131" t="n"/>
    </row>
    <row r="122" ht="19.35" customHeight="1">
      <c r="A122" s="127" t="n"/>
      <c r="B122" s="146" t="n"/>
      <c r="C122" s="146" t="n"/>
      <c r="D122" s="124" t="n"/>
      <c r="E122" s="12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7" t="inlineStr">
        <is>
          <t>Составил: ______________________________________/  Григорова И. А. /</t>
        </is>
      </c>
    </row>
    <row r="124" ht="19.35" customHeight="1">
      <c r="A124" s="147" t="n"/>
      <c r="B124" s="147" t="n"/>
      <c r="C124" s="148" t="inlineStr">
        <is>
          <t>должность, подпись (инициалы, фамилия)</t>
        </is>
      </c>
      <c r="G124" s="149" t="n"/>
      <c r="H124" s="149" t="n"/>
      <c r="I124" s="149" t="n"/>
      <c r="J124" s="147" t="n"/>
      <c r="K124" s="147" t="n"/>
      <c r="L124" s="147" t="n"/>
      <c r="M124" s="147" t="n"/>
      <c r="N124" s="147" t="n"/>
    </row>
    <row r="125" ht="19.35" customHeight="1">
      <c r="A125" s="147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8" t="inlineStr">
        <is>
          <t>должность, подпись (инициалы, фамилия)</t>
        </is>
      </c>
      <c r="G126" s="149" t="n"/>
      <c r="H126" s="149" t="n"/>
      <c r="I126" s="149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39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9.1445312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.86" customWidth="1" min="7" max="7"/>
    <col width="11.57" customWidth="1" min="8" max="8"/>
    <col width="22.71" customWidth="1" min="9" max="9"/>
    <col width="9.140000000000001" customWidth="1" min="10" max="16384"/>
  </cols>
  <sheetData>
    <row r="1" ht="12" customHeight="1">
      <c r="B1" s="153" t="inlineStr">
        <is>
          <t>Сметный расчет № СР-1-32</t>
        </is>
      </c>
    </row>
    <row r="2" ht="12" customHeight="1">
      <c r="B2" s="46" t="n"/>
    </row>
    <row r="3" ht="12" customHeight="1">
      <c r="B3" s="46" t="n"/>
      <c r="C3" s="46" t="n"/>
      <c r="D3" s="46" t="n"/>
      <c r="E3" s="46" t="n"/>
      <c r="F3" s="46" t="n"/>
    </row>
    <row r="4" ht="22.5" customHeight="1">
      <c r="A4" s="154" t="inlineStr">
        <is>
          <t>по объекту:</t>
        </is>
      </c>
      <c r="D4" s="155" t="inlineStr">
        <is>
          <t>Расширение просеки ВЛ 500 кВ Зейская ГЭС - Амурская №1</t>
        </is>
      </c>
    </row>
    <row r="5" ht="12" customHeight="1">
      <c r="C5" s="156" t="n"/>
      <c r="D5" s="156" t="n"/>
      <c r="E5" s="156" t="n"/>
    </row>
    <row r="6" ht="12.75" customHeight="1">
      <c r="A6" s="154" t="inlineStr">
        <is>
          <t>Наименование объекта изысканий:</t>
        </is>
      </c>
      <c r="D6" s="124" t="inlineStr">
        <is>
          <t>Вынос в натуру границ вырубки</t>
        </is>
      </c>
    </row>
    <row r="7" ht="12" customHeight="1">
      <c r="A7" s="157" t="n"/>
      <c r="B7" s="157" t="n"/>
      <c r="C7" s="158" t="n"/>
      <c r="D7" s="159" t="n"/>
      <c r="E7" s="159" t="n"/>
      <c r="F7" s="159" t="n"/>
      <c r="G7" s="159" t="n"/>
    </row>
    <row r="8">
      <c r="A8" s="154" t="inlineStr">
        <is>
          <t>Заказчик:</t>
        </is>
      </c>
      <c r="D8" s="155" t="inlineStr">
        <is>
          <t xml:space="preserve"> ПАО «Россети»-«МЭС Востока»</t>
        </is>
      </c>
    </row>
    <row r="9" ht="12" customHeight="1"/>
    <row r="10" ht="13.5" customHeight="1">
      <c r="A10" s="154" t="inlineStr">
        <is>
          <t xml:space="preserve">Подрядчик: </t>
        </is>
      </c>
      <c r="D10" s="155" t="inlineStr">
        <is>
          <t>ООО «Петровский Парк»</t>
        </is>
      </c>
    </row>
    <row r="11" ht="12" customHeight="1">
      <c r="A11" s="158" t="n"/>
      <c r="B11" s="158" t="n"/>
    </row>
    <row r="12" ht="25.5" customHeight="1">
      <c r="A12" s="154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60" t="inlineStr">
        <is>
          <t>Основание: Ф.579959-19.32-РД</t>
        </is>
      </c>
      <c r="B13" s="281" t="n"/>
      <c r="C13" s="281" t="n"/>
      <c r="D13" s="281" t="n"/>
      <c r="E13" s="281" t="n"/>
      <c r="F13" s="281" t="n"/>
      <c r="G13" s="281" t="n"/>
    </row>
    <row r="14" ht="32.25" customHeight="1">
      <c r="A14" s="162" t="inlineStr">
        <is>
          <t>№ пп</t>
        </is>
      </c>
      <c r="B14" s="162" t="inlineStr">
        <is>
          <t>Наименование работ и затрат</t>
        </is>
      </c>
      <c r="C14" s="162" t="inlineStr">
        <is>
          <t>Ед.
Изм</t>
        </is>
      </c>
      <c r="D14" s="162" t="inlineStr">
        <is>
          <t>Кол-
во.</t>
        </is>
      </c>
      <c r="E14" s="162" t="inlineStr">
        <is>
          <t>Обоснование стоимости</t>
        </is>
      </c>
      <c r="F14" s="162" t="inlineStr">
        <is>
          <t>Расчет стоимости</t>
        </is>
      </c>
      <c r="G14" s="162" t="inlineStr">
        <is>
          <t>Стоимость, руб.</t>
        </is>
      </c>
    </row>
    <row r="15" ht="12" customHeight="1">
      <c r="A15" s="163" t="n">
        <v>1</v>
      </c>
      <c r="B15" s="164" t="n">
        <v>2</v>
      </c>
      <c r="C15" s="164" t="n">
        <v>3</v>
      </c>
      <c r="D15" s="164" t="n">
        <v>4</v>
      </c>
      <c r="E15" s="164" t="n">
        <v>5</v>
      </c>
      <c r="F15" s="164" t="n">
        <v>6</v>
      </c>
      <c r="G15" s="164" t="n">
        <v>7</v>
      </c>
    </row>
    <row r="16" ht="12.75" customHeight="1">
      <c r="A16" s="165" t="inlineStr">
        <is>
          <t>1</t>
        </is>
      </c>
      <c r="B16" s="166" t="inlineStr">
        <is>
          <t>Раздел</t>
        </is>
      </c>
      <c r="C16" s="166" t="n"/>
      <c r="D16" s="166" t="n"/>
      <c r="E16" s="166" t="inlineStr">
        <is>
          <t>Полевые работы</t>
        </is>
      </c>
      <c r="F16" s="166" t="n"/>
      <c r="G16" s="167" t="n"/>
    </row>
    <row r="17" ht="188.25" customHeight="1">
      <c r="A17" s="168" t="inlineStr">
        <is>
          <t>1.1</t>
        </is>
      </c>
      <c r="B17" s="169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13)</t>
        </is>
      </c>
      <c r="C17" s="170" t="inlineStr">
        <is>
          <t>знак (кол-во опор ВЛ, подлежащих вырубке)</t>
        </is>
      </c>
      <c r="D17" s="170" t="n">
        <v>427</v>
      </c>
      <c r="E17" s="170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0" t="inlineStr">
        <is>
          <t>921 руб. × 427 знаков × 1.25</t>
        </is>
      </c>
      <c r="G17" s="171" t="n">
        <f>ROUND(921*D17*1.25,2)</f>
        <v>491583.75</v>
      </c>
      <c r="I17" s="172" t="n"/>
    </row>
    <row r="18" ht="15.75" customHeight="1">
      <c r="A18" s="173" t="n"/>
      <c r="B18" s="174" t="inlineStr">
        <is>
          <t>Коэффициенты</t>
        </is>
      </c>
      <c r="C18" s="174" t="n"/>
      <c r="D18" s="174" t="n"/>
      <c r="E18" s="174" t="n"/>
      <c r="F18" s="174" t="n"/>
      <c r="G18" s="175" t="n"/>
    </row>
    <row r="19" ht="12.75" customHeight="1">
      <c r="A19" s="176" t="n"/>
      <c r="B19" s="177" t="inlineStr">
        <is>
          <t>Стадия: Изыскания</t>
        </is>
      </c>
      <c r="C19" s="178" t="n"/>
      <c r="D19" s="178" t="n"/>
      <c r="E19" s="178" t="n"/>
      <c r="F19" s="178" t="n"/>
      <c r="G19" s="179" t="n"/>
    </row>
    <row r="20" ht="15.75" customHeight="1">
      <c r="A20" s="176" t="n"/>
      <c r="B20" s="180" t="inlineStr">
        <is>
          <t>Разделы документации</t>
        </is>
      </c>
      <c r="C20" s="180" t="n"/>
      <c r="D20" s="180" t="n"/>
      <c r="E20" s="180" t="n"/>
      <c r="F20" s="180" t="n"/>
      <c r="G20" s="181" t="n"/>
    </row>
    <row r="21" ht="12.75" customHeight="1">
      <c r="A21" s="182" t="n"/>
      <c r="B21" s="183" t="inlineStr">
        <is>
          <t>1. Полный комплекс работ</t>
        </is>
      </c>
      <c r="C21" s="183" t="n"/>
      <c r="D21" s="183" t="n"/>
      <c r="E21" s="184" t="n">
        <v>1</v>
      </c>
      <c r="F21" s="183" t="n"/>
      <c r="G21" s="185" t="n"/>
    </row>
    <row r="22" ht="12.75" customHeight="1">
      <c r="A22" s="182" t="inlineStr">
        <is>
          <t>1.2</t>
        </is>
      </c>
      <c r="B22" s="186" t="inlineStr">
        <is>
          <t>Итого Полевые работы:</t>
        </is>
      </c>
      <c r="C22" s="186" t="n"/>
      <c r="D22" s="186" t="n"/>
      <c r="E22" s="186" t="n"/>
      <c r="F22" s="186" t="n"/>
      <c r="G22" s="187" t="n">
        <f>ROUND(($G$17),2)</f>
        <v>491583.75</v>
      </c>
    </row>
    <row r="23" ht="25.5" customHeight="1">
      <c r="A23" s="165" t="inlineStr">
        <is>
          <t>1.3</t>
        </is>
      </c>
      <c r="B23" s="166" t="inlineStr">
        <is>
          <t>Всего Полевые работы:</t>
        </is>
      </c>
      <c r="C23" s="166" t="n"/>
      <c r="D23" s="166" t="n"/>
      <c r="E23" s="166" t="n"/>
      <c r="F23" s="166" t="inlineStr">
        <is>
          <t>Сумма от п.1.2</t>
        </is>
      </c>
      <c r="G23" s="188" t="n">
        <f>ROUND((SUM($G$22:$G$22)),2)</f>
        <v>491583.75</v>
      </c>
      <c r="I23" s="172" t="n"/>
    </row>
    <row r="24" ht="12.75" customHeight="1">
      <c r="A24" s="165" t="inlineStr">
        <is>
          <t>2</t>
        </is>
      </c>
      <c r="B24" s="166" t="inlineStr">
        <is>
          <t>Раздел</t>
        </is>
      </c>
      <c r="C24" s="166" t="n"/>
      <c r="D24" s="166" t="n"/>
      <c r="E24" s="166" t="inlineStr">
        <is>
          <t>Прочие расходы</t>
        </is>
      </c>
      <c r="F24" s="166" t="n"/>
      <c r="G24" s="167" t="n"/>
      <c r="I24" s="172" t="n"/>
    </row>
    <row r="25" ht="123.75" customHeight="1">
      <c r="A25" s="165" t="inlineStr">
        <is>
          <t>2.1</t>
        </is>
      </c>
      <c r="B25" s="189" t="inlineStr">
        <is>
          <t>Внутренний транспорт. Исходное расстояние от базы до участка свыше 50 до 100 км; полевые работы свыше 300 до 750 тыс. руб. Коэффициент к трассе 1.1.</t>
        </is>
      </c>
      <c r="C25" s="189" t="n"/>
      <c r="D25" s="189" t="n"/>
      <c r="E25" s="189" t="inlineStr">
        <is>
          <t>О.у. п.9 табл 4 п.8, Прим. б) п.3.</t>
        </is>
      </c>
      <c r="F25" s="189" t="inlineStr">
        <is>
          <t>24.7500% от п.1.3</t>
        </is>
      </c>
      <c r="G25" s="190" t="n">
        <f>ROUND(G23*0.2475,2)</f>
        <v>121666.98</v>
      </c>
      <c r="I25" s="172" t="n"/>
    </row>
    <row r="26" ht="38.25" customHeight="1">
      <c r="A26" s="165" t="inlineStr">
        <is>
          <t>2.2</t>
        </is>
      </c>
      <c r="B26" s="189" t="inlineStr">
        <is>
          <t xml:space="preserve">Расходы по организации и ликвидации работ </t>
        </is>
      </c>
      <c r="C26" s="189" t="n"/>
      <c r="D26" s="189" t="n"/>
      <c r="E26" s="189" t="inlineStr">
        <is>
          <t xml:space="preserve">О.у. п.13 6%
</t>
        </is>
      </c>
      <c r="F26" s="189" t="inlineStr">
        <is>
          <t>6% × 1.00 от п.1.3 и 2.1</t>
        </is>
      </c>
      <c r="G26" s="190" t="n">
        <f>ROUND((G23+G25)*0.06*1,2)</f>
        <v>36795.04</v>
      </c>
      <c r="I26" s="172" t="n"/>
    </row>
    <row r="27" ht="25.5" customHeight="1">
      <c r="A27" s="165" t="inlineStr">
        <is>
          <t>2.3</t>
        </is>
      </c>
      <c r="B27" s="166" t="inlineStr">
        <is>
          <t>Всего Прочие расходы:</t>
        </is>
      </c>
      <c r="C27" s="166" t="n"/>
      <c r="D27" s="166" t="n"/>
      <c r="E27" s="166" t="n"/>
      <c r="F27" s="166" t="inlineStr">
        <is>
          <t>Сумма от п.2.1-2.2</t>
        </is>
      </c>
      <c r="G27" s="188" t="n">
        <f>ROUND((SUM($G$25:$G$26)),2)</f>
        <v>158462.02</v>
      </c>
      <c r="I27" s="172" t="n"/>
    </row>
    <row r="28" ht="12.75" customHeight="1">
      <c r="A28" s="165" t="inlineStr">
        <is>
          <t>3</t>
        </is>
      </c>
      <c r="B28" s="166" t="inlineStr">
        <is>
          <t>Итого по смете:</t>
        </is>
      </c>
      <c r="C28" s="166" t="n"/>
      <c r="D28" s="166" t="n"/>
      <c r="E28" s="166" t="n"/>
      <c r="F28" s="166" t="n"/>
      <c r="G28" s="188" t="n">
        <f>ROUND(($G$23 + $G$27),2)</f>
        <v>650045.77</v>
      </c>
      <c r="I28" s="172" t="n"/>
    </row>
    <row r="29" ht="80.25" customHeight="1">
      <c r="A29" s="165" t="inlineStr">
        <is>
          <t>4</t>
        </is>
      </c>
      <c r="B29" s="189" t="inlineStr">
        <is>
          <t>Районная надбавка от полевых работ. Районный коэффициент к зар. плате 1.3 (Зейский район) и Надбавка при базировании работников в Амурской обл.</t>
        </is>
      </c>
      <c r="C29" s="189" t="n"/>
      <c r="D29" s="189" t="n"/>
      <c r="E29" s="189" t="inlineStr">
        <is>
          <t xml:space="preserve">п.8д О.у. Табл.3, п. 8е
</t>
        </is>
      </c>
      <c r="F29" s="189" t="inlineStr">
        <is>
          <t>Коэф - т 1+(0,15+0,25) от п.3</t>
        </is>
      </c>
      <c r="G29" s="190" t="n">
        <f>ROUND(G28*1.4,2)</f>
        <v>910064.08</v>
      </c>
      <c r="I29" s="191" t="n"/>
      <c r="K29" s="192" t="n"/>
    </row>
    <row r="30" ht="41.25" customHeight="1">
      <c r="A30" s="165" t="inlineStr">
        <is>
          <t>5</t>
        </is>
      </c>
      <c r="B30" s="189" t="inlineStr">
        <is>
          <t>Индекс на I квартал 2026 года на изыскательские работы к уровню цен 01.01.2001</t>
        </is>
      </c>
      <c r="C30" s="189" t="n"/>
      <c r="D30" s="189" t="n"/>
      <c r="E30" s="189" t="inlineStr">
        <is>
          <t>Минстрой России от 26.01.2026 № 3017-ИФ/09, приложение 5.</t>
        </is>
      </c>
      <c r="F30" s="189" t="inlineStr">
        <is>
          <t>Коэффициент 6,97 к итогу п.4</t>
        </is>
      </c>
      <c r="G30" s="190" t="n">
        <f>ROUND(G29*6.97,2)</f>
        <v>6343146.64</v>
      </c>
      <c r="I30" s="172" t="n"/>
    </row>
    <row r="31" ht="12.75" customHeight="1">
      <c r="A31" s="165" t="inlineStr">
        <is>
          <t>6</t>
        </is>
      </c>
      <c r="B31" s="166" t="inlineStr">
        <is>
          <t>Всего по смете:</t>
        </is>
      </c>
      <c r="C31" s="166" t="n"/>
      <c r="D31" s="166" t="n"/>
      <c r="E31" s="166" t="n"/>
      <c r="F31" s="166" t="inlineStr">
        <is>
          <t>Сумма от п.5</t>
        </is>
      </c>
      <c r="G31" s="188" t="n">
        <f>ROUND((G30),2)</f>
        <v>6343146.64</v>
      </c>
    </row>
    <row r="32" ht="43.5" customHeight="1">
      <c r="A32" s="165" t="inlineStr">
        <is>
          <t>7</t>
        </is>
      </c>
      <c r="B32" s="166" t="inlineStr">
        <is>
          <t>Всего по смете в 2000 г.:</t>
        </is>
      </c>
      <c r="C32" s="166" t="n"/>
      <c r="D32" s="166" t="n"/>
      <c r="E32" s="166" t="inlineStr">
        <is>
          <t>Письма Госстроя России от 04.01.2001 № АШ- 9/10, и от 07.10.1999 № АШ-3412/10</t>
        </is>
      </c>
      <c r="F32" s="166" t="n">
        <v>1.266</v>
      </c>
      <c r="G32" s="188" t="n">
        <f>ROUND(G29/F32,2)</f>
        <v>718849.98</v>
      </c>
      <c r="H32" s="191" t="n"/>
    </row>
    <row r="33" ht="15" customHeight="1">
      <c r="A33" s="193" t="n"/>
      <c r="B33" s="124" t="n"/>
      <c r="C33" s="124" t="n"/>
      <c r="D33" s="124" t="n"/>
      <c r="E33" s="124" t="n"/>
      <c r="F33" s="124" t="n"/>
      <c r="G33" s="194" t="n"/>
      <c r="H33" s="191" t="n"/>
    </row>
    <row r="34" ht="12" customHeight="1">
      <c r="A34" s="195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5" t="n"/>
      <c r="B35" s="195" t="n"/>
      <c r="C35" s="195" t="n"/>
      <c r="D35" s="195" t="n"/>
      <c r="E35" s="195" t="n"/>
      <c r="F35" s="195" t="n"/>
      <c r="G35" s="195" t="n"/>
      <c r="I35" s="196" t="n"/>
    </row>
    <row r="36" ht="12" customHeight="1">
      <c r="A36" s="195" t="n"/>
      <c r="B36" s="195" t="n"/>
      <c r="C36" s="195" t="n"/>
      <c r="D36" s="195" t="n"/>
      <c r="E36" s="195" t="n"/>
      <c r="F36" s="195" t="n"/>
      <c r="G36" s="195" t="n"/>
    </row>
    <row r="37" ht="12" customHeight="1">
      <c r="A37" s="195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7" t="n"/>
      <c r="I38" s="198" t="n"/>
    </row>
    <row r="40" ht="75" customHeight="1">
      <c r="A40" s="199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40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4"/>
    <col width="8.289999999999999" customWidth="1" min="5" max="5"/>
    <col width="10.43" customWidth="1" min="6" max="6"/>
    <col width="9.140000000000001" customWidth="1" min="7" max="7"/>
    <col width="3.72" customWidth="1" min="8" max="8"/>
    <col width="8.289999999999999" customWidth="1" min="9" max="9"/>
    <col width="9.140000000000001" customWidth="1" min="10" max="10"/>
    <col width="11.28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200" t="inlineStr">
        <is>
          <t>Сметный расчет № СР-2-32</t>
        </is>
      </c>
    </row>
    <row r="2" ht="15" customHeight="1">
      <c r="A2" s="200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00" t="inlineStr">
        <is>
          <t>Объект: 32-ВЛ 500 кВ Зейская ГЭС - Амурская №1</t>
        </is>
      </c>
    </row>
    <row r="4">
      <c r="A4" s="201" t="inlineStr">
        <is>
          <t>Основание: Ф.579959-19.32-РД</t>
        </is>
      </c>
      <c r="B4" s="51" t="n"/>
      <c r="C4" s="51" t="n"/>
      <c r="D4" s="51" t="n"/>
      <c r="E4" s="51" t="n"/>
      <c r="F4" s="51" t="n"/>
      <c r="G4" s="51" t="n"/>
      <c r="H4" s="51" t="n"/>
      <c r="I4" s="51" t="n"/>
      <c r="J4" s="51" t="n"/>
      <c r="K4" s="51" t="n"/>
    </row>
    <row r="5" ht="25.5" customHeight="1">
      <c r="A5" s="202" t="inlineStr">
        <is>
          <t>№ п/п</t>
        </is>
      </c>
      <c r="B5" s="202" t="inlineStr">
        <is>
          <t>Наименование затрат</t>
        </is>
      </c>
      <c r="C5" s="203" t="n"/>
      <c r="D5" s="203" t="n"/>
      <c r="E5" s="203" t="n"/>
      <c r="F5" s="203" t="n"/>
      <c r="G5" s="203" t="n"/>
      <c r="H5" s="203" t="n"/>
      <c r="I5" s="204" t="n"/>
      <c r="J5" s="202" t="inlineStr">
        <is>
          <t>Ед. изм</t>
        </is>
      </c>
      <c r="K5" s="202" t="inlineStr">
        <is>
          <t>Затраты, руб.</t>
        </is>
      </c>
    </row>
    <row r="6" ht="15" customHeight="1">
      <c r="A6" s="205" t="inlineStr">
        <is>
          <t>Перевозка рабочих из г. Свободный к месту проведения работ</t>
        </is>
      </c>
      <c r="B6" s="203" t="n"/>
      <c r="C6" s="203" t="n"/>
      <c r="D6" s="203" t="n"/>
      <c r="E6" s="203" t="n"/>
      <c r="F6" s="203" t="n"/>
      <c r="G6" s="203" t="n"/>
      <c r="H6" s="203" t="n"/>
      <c r="I6" s="204" t="n"/>
      <c r="J6" s="206" t="n"/>
      <c r="K6" s="207" t="n"/>
    </row>
    <row r="7" ht="26.25" customHeight="1">
      <c r="A7" s="202" t="n">
        <v>1</v>
      </c>
      <c r="B7" s="208" t="inlineStr">
        <is>
          <t>Расстояние перевозки 
- по вдольтрассовым проездам</t>
        </is>
      </c>
      <c r="C7" s="203" t="n"/>
      <c r="D7" s="203" t="n"/>
      <c r="E7" s="203" t="n"/>
      <c r="F7" s="203" t="n"/>
      <c r="G7" s="203" t="n"/>
      <c r="H7" s="203" t="n"/>
      <c r="I7" s="204" t="n"/>
      <c r="J7" s="209" t="inlineStr">
        <is>
          <t>км</t>
        </is>
      </c>
      <c r="K7" s="210" t="n">
        <v>179</v>
      </c>
    </row>
    <row r="8" ht="17.25" customHeight="1">
      <c r="A8" s="202" t="n">
        <v>2</v>
      </c>
      <c r="B8" s="208" t="inlineStr">
        <is>
          <t>Количество перевозимых людей</t>
        </is>
      </c>
      <c r="C8" s="203" t="n"/>
      <c r="D8" s="203" t="n"/>
      <c r="E8" s="203" t="n"/>
      <c r="F8" s="203" t="n"/>
      <c r="G8" s="203" t="n"/>
      <c r="H8" s="203" t="n"/>
      <c r="I8" s="204" t="n"/>
      <c r="J8" s="209" t="inlineStr">
        <is>
          <t>чел.</t>
        </is>
      </c>
      <c r="K8" s="211" t="n">
        <f>9*6</f>
        <v>54</v>
      </c>
    </row>
    <row r="9" ht="17.25" customHeight="1">
      <c r="A9" s="202" t="n">
        <v>3</v>
      </c>
      <c r="B9" s="212" t="inlineStr">
        <is>
          <t xml:space="preserve">Продолжительность строительства </t>
        </is>
      </c>
      <c r="C9" s="203" t="n"/>
      <c r="D9" s="203" t="n"/>
      <c r="E9" s="203" t="n"/>
      <c r="F9" s="203" t="n"/>
      <c r="G9" s="203" t="n"/>
      <c r="H9" s="203" t="n"/>
      <c r="I9" s="204" t="n"/>
      <c r="J9" s="209" t="inlineStr">
        <is>
          <t>дней</t>
        </is>
      </c>
      <c r="K9" s="211" t="n">
        <f>30*6.5</f>
        <v>195</v>
      </c>
    </row>
    <row r="10" ht="17.25" customHeight="1">
      <c r="A10" s="202" t="n">
        <v>4</v>
      </c>
      <c r="B10" s="208" t="inlineStr">
        <is>
          <t>Частота перевозки</t>
        </is>
      </c>
      <c r="C10" s="203" t="n"/>
      <c r="D10" s="203" t="n"/>
      <c r="E10" s="203" t="n"/>
      <c r="F10" s="203" t="n"/>
      <c r="G10" s="203" t="n"/>
      <c r="H10" s="203" t="n"/>
      <c r="I10" s="204" t="n"/>
      <c r="J10" s="209" t="inlineStr">
        <is>
          <t>раз/день</t>
        </is>
      </c>
      <c r="K10" s="211" t="n">
        <v>2</v>
      </c>
    </row>
    <row r="11" ht="17.25" customHeight="1">
      <c r="A11" s="202" t="n">
        <v>5</v>
      </c>
      <c r="B11" s="212" t="inlineStr">
        <is>
          <t xml:space="preserve">Пассажировместимость машины  </t>
        </is>
      </c>
      <c r="C11" s="203" t="n"/>
      <c r="D11" s="203" t="n"/>
      <c r="E11" s="203" t="n"/>
      <c r="F11" s="203" t="n"/>
      <c r="G11" s="203" t="n"/>
      <c r="H11" s="203" t="n"/>
      <c r="I11" s="204" t="n"/>
      <c r="J11" s="209" t="inlineStr">
        <is>
          <t>чел.</t>
        </is>
      </c>
      <c r="K11" s="213" t="n">
        <v>20</v>
      </c>
    </row>
    <row r="12" ht="17.25" customHeight="1">
      <c r="A12" s="202" t="n">
        <v>6</v>
      </c>
      <c r="B12" s="208" t="inlineStr">
        <is>
          <t>Скорость движения автомобиля (Раздел 4)</t>
        </is>
      </c>
      <c r="C12" s="203" t="n"/>
      <c r="D12" s="203" t="n"/>
      <c r="E12" s="203" t="n"/>
      <c r="F12" s="203" t="n"/>
      <c r="G12" s="203" t="n"/>
      <c r="H12" s="203" t="n"/>
      <c r="I12" s="204" t="n"/>
      <c r="J12" s="209" t="inlineStr">
        <is>
          <t>км/час</t>
        </is>
      </c>
      <c r="K12" s="211" t="n">
        <v>30</v>
      </c>
    </row>
    <row r="13" ht="17.25" customHeight="1">
      <c r="A13" s="202" t="n">
        <v>7</v>
      </c>
      <c r="B13" s="208" t="inlineStr">
        <is>
          <t xml:space="preserve">Количество необходимых машин </t>
        </is>
      </c>
      <c r="C13" s="203" t="n"/>
      <c r="D13" s="203" t="n"/>
      <c r="E13" s="203" t="n"/>
      <c r="F13" s="203" t="n"/>
      <c r="G13" s="203" t="n"/>
      <c r="H13" s="203" t="n"/>
      <c r="I13" s="204" t="n"/>
      <c r="J13" s="209" t="inlineStr">
        <is>
          <t>шт.</t>
        </is>
      </c>
      <c r="K13" s="211" t="n">
        <f>ROUNDUP(K8/K11,0)</f>
        <v>3</v>
      </c>
    </row>
    <row r="14" ht="46.5" customHeight="1">
      <c r="A14" s="202" t="n">
        <v>8</v>
      </c>
      <c r="B14" s="208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3" t="n"/>
      <c r="D14" s="203" t="n"/>
      <c r="E14" s="203" t="n"/>
      <c r="F14" s="203" t="n"/>
      <c r="G14" s="203" t="n"/>
      <c r="H14" s="203" t="n"/>
      <c r="I14" s="204" t="n"/>
      <c r="J14" s="209" t="inlineStr">
        <is>
          <t>руб.</t>
        </is>
      </c>
      <c r="K14" s="214" t="n">
        <v>71.59999999999999</v>
      </c>
      <c r="Q14" s="215" t="inlineStr">
        <is>
          <t xml:space="preserve">  </t>
        </is>
      </c>
    </row>
    <row r="15" ht="32.25" customHeight="1">
      <c r="A15" s="202" t="n">
        <v>9</v>
      </c>
      <c r="B15" s="216" t="inlineStr">
        <is>
          <t>ИТОГО, Затраты на доставку рабочих на объект и обратно. В ценах 01.01.2000 г.</t>
        </is>
      </c>
      <c r="C15" s="203" t="n"/>
      <c r="D15" s="203" t="n"/>
      <c r="E15" s="203" t="n"/>
      <c r="F15" s="203" t="n"/>
      <c r="G15" s="203" t="n"/>
      <c r="H15" s="203" t="n"/>
      <c r="I15" s="204" t="n"/>
      <c r="J15" s="209" t="inlineStr">
        <is>
          <t>руб.</t>
        </is>
      </c>
      <c r="K15" s="217" t="n">
        <f>K18</f>
        <v>499839.6</v>
      </c>
    </row>
    <row r="16" ht="18.75" customHeight="1">
      <c r="A16" s="206" t="n">
        <v>10</v>
      </c>
      <c r="B16" s="218" t="inlineStr">
        <is>
          <t>ИТОГО, Затраты на доставку рабочих на объект и обратно. В ценах I кв. 2026 г.</t>
        </is>
      </c>
      <c r="C16" s="203" t="n"/>
      <c r="D16" s="203" t="n"/>
      <c r="E16" s="203" t="n"/>
      <c r="F16" s="203" t="n"/>
      <c r="G16" s="203" t="n"/>
      <c r="H16" s="203" t="n"/>
      <c r="I16" s="204" t="n"/>
      <c r="J16" s="209" t="inlineStr">
        <is>
          <t>руб.</t>
        </is>
      </c>
      <c r="K16" s="217" t="n">
        <f>F20</f>
        <v>7022746.38</v>
      </c>
    </row>
    <row r="17" ht="22.5" customHeight="1">
      <c r="A17" s="219" t="inlineStr">
        <is>
          <t xml:space="preserve">1. Перевозка рабочих </t>
        </is>
      </c>
      <c r="B17" s="220" t="n"/>
      <c r="C17" s="220" t="n"/>
      <c r="D17" s="220" t="n"/>
      <c r="E17" s="220" t="n"/>
      <c r="F17" s="220" t="n"/>
      <c r="G17" s="220" t="n"/>
      <c r="H17" s="220" t="n"/>
      <c r="I17" s="220" t="n"/>
      <c r="J17" s="220" t="n"/>
      <c r="K17" s="220" t="n"/>
    </row>
    <row r="18" ht="15" customHeight="1">
      <c r="A18" s="221" t="n">
        <f>K7</f>
        <v>179</v>
      </c>
      <c r="B18" s="222" t="inlineStr">
        <is>
          <t>х</t>
        </is>
      </c>
      <c r="C18" s="223" t="n">
        <f>K9</f>
        <v>195</v>
      </c>
      <c r="D18" s="222" t="inlineStr">
        <is>
          <t>х</t>
        </is>
      </c>
      <c r="E18" s="223" t="n">
        <f>K10</f>
        <v>2</v>
      </c>
      <c r="F18" s="223" t="inlineStr">
        <is>
          <t>х</t>
        </is>
      </c>
      <c r="G18" s="223" t="n">
        <f>K13</f>
        <v>3</v>
      </c>
      <c r="H18" s="222" t="inlineStr">
        <is>
          <t>х</t>
        </is>
      </c>
      <c r="I18" s="221" t="n">
        <f>K14</f>
        <v>71.6</v>
      </c>
      <c r="J18" s="224" t="inlineStr">
        <is>
          <t>=</t>
        </is>
      </c>
      <c r="K18" s="225" t="n">
        <f>ROUND(A18*C18*E18*I18*G18/D19,2)</f>
        <v>499839.6</v>
      </c>
    </row>
    <row r="19" ht="15" customHeight="1">
      <c r="A19" s="226" t="n"/>
      <c r="B19" s="226" t="n"/>
      <c r="C19" s="226" t="n"/>
      <c r="D19" s="227" t="n">
        <f>K12</f>
        <v>30</v>
      </c>
      <c r="E19" s="226" t="n"/>
      <c r="F19" s="226" t="n"/>
      <c r="G19" s="226" t="n"/>
      <c r="H19" s="226" t="n"/>
      <c r="I19" s="226" t="n"/>
    </row>
    <row r="20" ht="16.5" customHeight="1">
      <c r="A20" s="228" t="n">
        <f>K18</f>
        <v>499839.6</v>
      </c>
      <c r="C20" s="224" t="inlineStr">
        <is>
          <t>х</t>
        </is>
      </c>
      <c r="D20" s="224" t="n">
        <f>K21</f>
        <v>14.05</v>
      </c>
      <c r="E20" s="224" t="inlineStr">
        <is>
          <t>=</t>
        </is>
      </c>
      <c r="F20" s="225" t="n">
        <f>ROUND(A20*D20,2)</f>
        <v>7022746.38</v>
      </c>
      <c r="G20" s="229" t="inlineStr">
        <is>
          <t>руб. в текущих ценах</t>
        </is>
      </c>
      <c r="J20" s="230" t="n"/>
      <c r="K20" s="226" t="n"/>
    </row>
    <row r="21" ht="18.75" customHeight="1">
      <c r="A21" s="231" t="inlineStr">
        <is>
          <t>Минстрой России от 24.02.2026 № 9491-ИФ/09, приложение 4. Индекс 14,05.</t>
        </is>
      </c>
      <c r="J21" s="232" t="inlineStr">
        <is>
          <t>К=</t>
        </is>
      </c>
      <c r="K21" s="232" t="n">
        <v>14.05</v>
      </c>
    </row>
    <row r="22" ht="26.25" customHeight="1">
      <c r="A22" s="233" t="inlineStr">
        <is>
          <t>Составил:</t>
        </is>
      </c>
      <c r="B22" s="234" t="n"/>
      <c r="C22" s="161" t="n"/>
      <c r="D22" s="161" t="n"/>
      <c r="E22" s="233" t="inlineStr">
        <is>
          <t>Григорова И. А.</t>
        </is>
      </c>
      <c r="G22" s="235" t="n"/>
      <c r="H22" s="236" t="n"/>
      <c r="I22" s="236" t="n"/>
      <c r="J22" s="236" t="n"/>
      <c r="K22" s="236" t="n"/>
    </row>
    <row r="23" ht="15" customHeight="1">
      <c r="A23" s="233" t="n"/>
      <c r="E23" s="233" t="n"/>
    </row>
    <row r="24" ht="9.75" customHeight="1">
      <c r="A24" s="233" t="n"/>
      <c r="E24" s="233" t="n"/>
    </row>
    <row r="25" ht="18" customHeight="1">
      <c r="A25" s="233" t="inlineStr">
        <is>
          <t>Проверил:</t>
        </is>
      </c>
      <c r="B25" s="234" t="n"/>
      <c r="C25" s="161" t="n"/>
      <c r="D25" s="161" t="n"/>
      <c r="E25" s="233" t="inlineStr">
        <is>
          <t>Черкасов А. В.</t>
        </is>
      </c>
    </row>
    <row r="27" ht="75" customHeight="1">
      <c r="A27" s="199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41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9.28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7" t="inlineStr">
        <is>
          <t>Сметный расчет № СР-3-32</t>
        </is>
      </c>
      <c r="E1" s="238" t="n"/>
    </row>
    <row r="2" ht="15.75" customHeight="1">
      <c r="B2" s="237" t="inlineStr">
        <is>
          <t xml:space="preserve">Затраты, связанные с командированием рабочих </t>
        </is>
      </c>
      <c r="E2" s="238" t="n"/>
    </row>
    <row r="3" ht="15.75" customHeight="1">
      <c r="A3" s="237" t="n"/>
      <c r="C3" s="239" t="n"/>
    </row>
    <row r="4" ht="15.75" customHeight="1">
      <c r="A4" s="237" t="inlineStr">
        <is>
          <t>Объект: 32-ВЛ 500 кВ Зейская ГЭС - Амурская №1</t>
        </is>
      </c>
    </row>
    <row r="5" ht="15.75" customHeight="1">
      <c r="A5" s="240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41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2" t="n"/>
    </row>
    <row r="7" ht="15" customHeight="1">
      <c r="A7" s="243" t="n"/>
      <c r="B7" s="244" t="n"/>
      <c r="C7" s="245" t="n"/>
      <c r="D7" s="245" t="n"/>
    </row>
    <row r="8">
      <c r="A8" s="246" t="inlineStr">
        <is>
          <t>Основание: Ф.579959-19.32-РД</t>
        </is>
      </c>
    </row>
    <row r="9" ht="28.5" customHeight="1">
      <c r="A9" s="247" t="inlineStr">
        <is>
          <t>№ п/п</t>
        </is>
      </c>
      <c r="B9" s="248" t="inlineStr">
        <is>
          <t>Наименование затрат</t>
        </is>
      </c>
      <c r="C9" s="248" t="inlineStr">
        <is>
          <t>ед.изм.</t>
        </is>
      </c>
      <c r="D9" s="247" t="inlineStr">
        <is>
          <t>Кол-во / Стоимость</t>
        </is>
      </c>
    </row>
    <row r="10" ht="15" customHeight="1">
      <c r="A10" s="248" t="n">
        <v>1</v>
      </c>
      <c r="B10" s="249" t="inlineStr">
        <is>
          <t>Исходные данные:</t>
        </is>
      </c>
      <c r="C10" s="203" t="n"/>
      <c r="D10" s="204" t="n"/>
    </row>
    <row r="11" ht="30" customHeight="1">
      <c r="A11" s="250" t="inlineStr">
        <is>
          <t>1.1</t>
        </is>
      </c>
      <c r="B11" s="251" t="inlineStr">
        <is>
          <t>Продолжительность строительства</t>
        </is>
      </c>
      <c r="C11" s="252" t="inlineStr">
        <is>
          <t>сут.</t>
        </is>
      </c>
      <c r="D11" s="253" t="n">
        <f>30*6.5</f>
        <v>195</v>
      </c>
    </row>
    <row r="12" ht="30" customHeight="1">
      <c r="A12" s="250" t="inlineStr">
        <is>
          <t>1.2</t>
        </is>
      </c>
      <c r="B12" s="251" t="inlineStr">
        <is>
          <t>Численность рабочих</t>
        </is>
      </c>
      <c r="C12" s="252" t="inlineStr">
        <is>
          <t>чел.</t>
        </is>
      </c>
      <c r="D12" s="252" t="n">
        <f>9*6</f>
        <v>54</v>
      </c>
    </row>
    <row r="13" ht="30" customHeight="1">
      <c r="A13" s="250" t="inlineStr">
        <is>
          <t>1.3</t>
        </is>
      </c>
      <c r="B13" s="251" t="inlineStr">
        <is>
          <t>Пункт базировки г. Свободный</t>
        </is>
      </c>
      <c r="C13" s="254" t="n"/>
      <c r="D13" s="254" t="n"/>
    </row>
    <row r="14" ht="15" customHeight="1">
      <c r="A14" s="250" t="inlineStr">
        <is>
          <t>1.4</t>
        </is>
      </c>
      <c r="B14" s="251" t="inlineStr">
        <is>
          <t>Автомобильная перевозки</t>
        </is>
      </c>
      <c r="C14" s="255" t="inlineStr">
        <is>
          <t>км.</t>
        </is>
      </c>
      <c r="D14" s="252" t="n">
        <v>760</v>
      </c>
    </row>
    <row r="15" ht="15" customHeight="1">
      <c r="A15" s="248" t="n">
        <v>2</v>
      </c>
      <c r="B15" s="249" t="inlineStr">
        <is>
          <t>Расчет суточных и проживания:</t>
        </is>
      </c>
      <c r="C15" s="203" t="n"/>
      <c r="D15" s="204" t="n"/>
    </row>
    <row r="16" ht="45" customHeight="1">
      <c r="A16" s="250" t="inlineStr">
        <is>
          <t>2.1</t>
        </is>
      </c>
      <c r="B16" s="256" t="inlineStr">
        <is>
          <t>Суточные по исходной ставке: 100 руб. × 195 суток × 54 чел.</t>
        </is>
      </c>
      <c r="C16" s="252" t="inlineStr">
        <is>
          <t>руб.</t>
        </is>
      </c>
      <c r="D16" s="257" t="n">
        <f>ROUND(D11*D12*100,2)</f>
        <v>1053000</v>
      </c>
    </row>
    <row r="17" ht="60" customHeight="1">
      <c r="A17" s="250" t="inlineStr">
        <is>
          <t>2.2</t>
        </is>
      </c>
      <c r="B17" s="256" t="inlineStr">
        <is>
          <t>Проживание по исходной ставке: 550 руб. × 195 суток × 54 чел.</t>
        </is>
      </c>
      <c r="C17" s="252" t="inlineStr">
        <is>
          <t>руб.</t>
        </is>
      </c>
      <c r="D17" s="257" t="n">
        <f>ROUND(D11*D12*550,2)</f>
        <v>5791500</v>
      </c>
    </row>
    <row r="18" ht="15" customHeight="1">
      <c r="A18" s="258" t="inlineStr">
        <is>
          <t>3</t>
        </is>
      </c>
      <c r="B18" s="259" t="inlineStr">
        <is>
          <t>Расчет затрат на проезд работников до места расположения  г. Свободный:</t>
        </is>
      </c>
      <c r="C18" s="203" t="n"/>
      <c r="D18" s="204" t="n"/>
    </row>
    <row r="19" ht="15" customHeight="1">
      <c r="A19" s="260" t="inlineStr">
        <is>
          <t xml:space="preserve">            Автомобильные перевозки от г. Хабаровск - г. Свободный</t>
        </is>
      </c>
      <c r="B19" s="203" t="n"/>
      <c r="C19" s="203" t="n"/>
      <c r="D19" s="204" t="n"/>
    </row>
    <row r="20" ht="50.25" customHeight="1">
      <c r="A20" s="250" t="inlineStr">
        <is>
          <t>3.1</t>
        </is>
      </c>
      <c r="B20" s="251" t="inlineStr">
        <is>
          <t>Время в пути в одном направлении 760км/51 км/час (скорость  движения вахтового автобуса доставки, взята применительно по прил. № 6,  Методика 318/пр от 15.06.2020 г.)</t>
        </is>
      </c>
      <c r="C20" s="252" t="inlineStr">
        <is>
          <t>час</t>
        </is>
      </c>
      <c r="D20" s="257" t="n">
        <f>D14/51</f>
        <v>14.9019607843137</v>
      </c>
    </row>
    <row r="21" ht="15" customHeight="1">
      <c r="A21" s="250" t="inlineStr">
        <is>
          <t>3.2</t>
        </is>
      </c>
      <c r="B21" s="251" t="inlineStr">
        <is>
          <t>Стоимость 1 маш.- часа автобуса (ФСЭМ-91.13.03-508)</t>
        </is>
      </c>
      <c r="C21" s="252" t="inlineStr">
        <is>
          <t>руб/час</t>
        </is>
      </c>
      <c r="D21" s="257" t="n">
        <v>71.59999999999999</v>
      </c>
    </row>
    <row r="22" ht="15" customHeight="1">
      <c r="A22" s="250" t="inlineStr">
        <is>
          <t>3.3</t>
        </is>
      </c>
      <c r="B22" s="251" t="inlineStr">
        <is>
          <t>Количество автобусов</t>
        </is>
      </c>
      <c r="C22" s="252" t="inlineStr">
        <is>
          <t>шт</t>
        </is>
      </c>
      <c r="D22" s="261" t="n">
        <f>ROUNDUP(D12/20,0)</f>
        <v>3</v>
      </c>
    </row>
    <row r="23" ht="75" customHeight="1">
      <c r="A23" s="250" t="inlineStr">
        <is>
          <t>3.4</t>
        </is>
      </c>
      <c r="B23" s="251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2" t="inlineStr">
        <is>
          <t>К</t>
        </is>
      </c>
      <c r="D23" s="282" t="n">
        <v>1.035</v>
      </c>
    </row>
    <row r="24" ht="45" customHeight="1">
      <c r="A24" s="250" t="n"/>
      <c r="B24" s="256" t="inlineStr">
        <is>
          <t>Проезд в базисных ценах 01.01.2000: (760 / 51) ч × 71.6 руб./ч × 3 авт. × 2 × 1.035.</t>
        </is>
      </c>
      <c r="C24" s="252" t="inlineStr">
        <is>
          <t>руб.</t>
        </is>
      </c>
      <c r="D24" s="257" t="n">
        <f>ROUND(D20*D21*D22*2*D23,2)</f>
        <v>6625.95</v>
      </c>
    </row>
    <row r="25" ht="42.75" customHeight="1">
      <c r="A25" s="250" t="n"/>
      <c r="B25" s="263" t="inlineStr">
        <is>
          <t>Проезд в текущих ценах I кв. 2026: индекс 14,05. Минстрой России от 24.02.2026 № 9491-ИФ/09.</t>
        </is>
      </c>
      <c r="C25" s="248" t="inlineStr">
        <is>
          <t>руб.</t>
        </is>
      </c>
      <c r="D25" s="264" t="n">
        <f>ROUND(D20*D21*D22*2*D23*E25,2)</f>
        <v>93094.57</v>
      </c>
      <c r="E25" s="215" t="n">
        <v>14.05</v>
      </c>
    </row>
    <row r="26" ht="15" customHeight="1">
      <c r="A26" s="252" t="n"/>
      <c r="B26" s="265" t="inlineStr">
        <is>
          <t>Итого в текущих ценах без НДС</t>
        </is>
      </c>
      <c r="C26" s="248" t="inlineStr">
        <is>
          <t>руб.</t>
        </is>
      </c>
      <c r="D26" s="264" t="n">
        <f>ROUND(D16+D17+D25,2)</f>
        <v>6937594.57</v>
      </c>
    </row>
    <row r="27" ht="45" customHeight="1">
      <c r="A27" s="252" t="n"/>
      <c r="B27" s="266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7" t="inlineStr">
        <is>
          <t>руб.</t>
        </is>
      </c>
      <c r="D27" s="268" t="n">
        <f>ROUND(D26/E25,2)</f>
        <v>493778.97</v>
      </c>
    </row>
    <row r="29" ht="15.75" customHeight="1">
      <c r="B29" s="269" t="inlineStr">
        <is>
          <t xml:space="preserve">Составил:                    </t>
        </is>
      </c>
      <c r="C29" s="269" t="inlineStr">
        <is>
          <t>Григорова И. А.</t>
        </is>
      </c>
      <c r="D29" s="269" t="n"/>
    </row>
    <row r="30" ht="15.75" customHeight="1">
      <c r="B30" s="270" t="n"/>
      <c r="C30" s="269" t="n"/>
      <c r="D30" s="269" t="n"/>
    </row>
    <row r="31" ht="15.75" customHeight="1">
      <c r="B31" s="269" t="inlineStr">
        <is>
          <t>Проверил:</t>
        </is>
      </c>
      <c r="C31" s="269" t="inlineStr">
        <is>
          <t>Черкасов А. В.</t>
        </is>
      </c>
      <c r="D31" s="269" t="n"/>
    </row>
    <row r="33" ht="75" customHeight="1">
      <c r="A33" s="199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2026-09-17T21:48:44Z</dcterms:created>
  <dcterms:modified xmlns:dcterms="http://purl.org/dc/terms/" xmlns:xsi="http://www.w3.org/2001/XMLSchema-instance" xsi:type="dcterms:W3CDTF">2026-09-17T21:58:36Z</dcterms:modified>
</cp:coreProperties>
</file>