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Рб" sheetId="1" state="visible" r:id="rId1"/>
    <sheet xmlns:r="http://schemas.openxmlformats.org/officeDocument/2006/relationships" name="ОСРт" sheetId="2" state="visible" r:id="rId2"/>
    <sheet xmlns:r="http://schemas.openxmlformats.org/officeDocument/2006/relationships" name="02-34-01" sheetId="3" state="visible" r:id="rId3"/>
    <sheet xmlns:r="http://schemas.openxmlformats.org/officeDocument/2006/relationships" name="02-34-02" sheetId="4" state="visible" r:id="rId4"/>
    <sheet xmlns:r="http://schemas.openxmlformats.org/officeDocument/2006/relationships" name="02-34-03" sheetId="5" state="visible" r:id="rId5"/>
    <sheet xmlns:r="http://schemas.openxmlformats.org/officeDocument/2006/relationships" name="02-34-04" sheetId="6" state="visible" r:id="rId6"/>
    <sheet xmlns:r="http://schemas.openxmlformats.org/officeDocument/2006/relationships" name="02-34-05" sheetId="7" state="visible" r:id="rId7"/>
    <sheet xmlns:r="http://schemas.openxmlformats.org/officeDocument/2006/relationships" name="02-34-06" sheetId="8" state="visible" r:id="rId8"/>
    <sheet xmlns:r="http://schemas.openxmlformats.org/officeDocument/2006/relationships" name="02-34-07" sheetId="9" state="visible" r:id="rId9"/>
    <sheet xmlns:r="http://schemas.openxmlformats.org/officeDocument/2006/relationships" name="02-34-08" sheetId="10" state="visible" r:id="rId10"/>
    <sheet xmlns:r="http://schemas.openxmlformats.org/officeDocument/2006/relationships" name="02-34-09" sheetId="11" state="visible" r:id="rId11"/>
    <sheet xmlns:r="http://schemas.openxmlformats.org/officeDocument/2006/relationships" name="02-34-10" sheetId="12" state="visible" r:id="rId12"/>
    <sheet xmlns:r="http://schemas.openxmlformats.org/officeDocument/2006/relationships" name="02-34-11" sheetId="13" state="visible" r:id="rId13"/>
    <sheet xmlns:r="http://schemas.openxmlformats.org/officeDocument/2006/relationships" name="02-34-12" sheetId="14" state="visible" r:id="rId14"/>
    <sheet xmlns:r="http://schemas.openxmlformats.org/officeDocument/2006/relationships" name="02-34-13" sheetId="15" state="visible" r:id="rId15"/>
    <sheet xmlns:r="http://schemas.openxmlformats.org/officeDocument/2006/relationships" name="02-34-14" sheetId="16" state="visible" r:id="rId16"/>
    <sheet xmlns:r="http://schemas.openxmlformats.org/officeDocument/2006/relationships" name="02-34-15" sheetId="17" state="visible" r:id="rId17"/>
    <sheet xmlns:r="http://schemas.openxmlformats.org/officeDocument/2006/relationships" name="02-34-16" sheetId="18" state="visible" r:id="rId18"/>
    <sheet xmlns:r="http://schemas.openxmlformats.org/officeDocument/2006/relationships" name="02-34-17" sheetId="19" state="visible" r:id="rId19"/>
    <sheet xmlns:r="http://schemas.openxmlformats.org/officeDocument/2006/relationships" name="02-34-18" sheetId="20" state="visible" r:id="rId20"/>
    <sheet xmlns:r="http://schemas.openxmlformats.org/officeDocument/2006/relationships" name="СР-1" sheetId="21" state="visible" r:id="rId21"/>
    <sheet xmlns:r="http://schemas.openxmlformats.org/officeDocument/2006/relationships" name="СР-2" sheetId="22" state="visible" r:id="rId22"/>
    <sheet xmlns:r="http://schemas.openxmlformats.org/officeDocument/2006/relationships" name="СР-3" sheetId="23" state="visible" r:id="rId23"/>
  </sheets>
  <definedNames>
    <definedName name="_xlnm.Print_Titles" localSheetId="0">'ОСРб'!$13:$18</definedName>
    <definedName name="_xlnm.Print_Titles" localSheetId="1">'ОСРт'!$13:$18</definedName>
    <definedName name="_xlnm.Print_Area" localSheetId="2">'02-34-01'!$A$1:$N$213</definedName>
    <definedName name="_xlnm.Print_Area" localSheetId="3">'02-34-02'!$A$1:$N$144</definedName>
    <definedName name="_xlnm.Print_Area" localSheetId="4">'02-34-03'!$A$1:$N$189</definedName>
    <definedName name="_xlnm.Print_Area" localSheetId="5">'02-34-04'!$A$1:$N$117</definedName>
    <definedName name="_xlnm.Print_Area" localSheetId="6">'02-34-05'!$A$1:$N$213</definedName>
    <definedName name="_xlnm.Print_Area" localSheetId="7">'02-34-06'!$A$1:$N$144</definedName>
    <definedName name="_xlnm.Print_Area" localSheetId="8">'02-34-07'!$A$1:$N$189</definedName>
    <definedName name="_xlnm.Print_Area" localSheetId="9">'02-34-08'!$A$1:$N$117</definedName>
    <definedName name="_xlnm.Print_Area" localSheetId="10">'02-34-09'!$A$1:$N$189</definedName>
    <definedName name="_xlnm.Print_Area" localSheetId="11">'02-34-10'!$A$1:$N$117</definedName>
    <definedName name="_xlnm.Print_Area" localSheetId="12">'02-34-11'!$A$1:$N$189</definedName>
    <definedName name="_xlnm.Print_Area" localSheetId="13">'02-34-12'!$A$1:$N$117</definedName>
    <definedName name="_xlnm.Print_Area" localSheetId="14">'02-34-13'!$A$1:$N$189</definedName>
    <definedName name="_xlnm.Print_Area" localSheetId="15">'02-34-14'!$A$1:$N$117</definedName>
    <definedName name="_xlnm.Print_Area" localSheetId="16">'02-34-15'!$A$1:$N$189</definedName>
    <definedName name="_xlnm.Print_Area" localSheetId="17">'02-34-16'!$A$1:$N$117</definedName>
    <definedName name="_xlnm.Print_Area" localSheetId="18">'02-34-17'!$A$1:$N$213</definedName>
    <definedName name="_xlnm.Print_Area" localSheetId="19">'02-34-18'!$A$1:$N$144</definedName>
    <definedName name="_xlnm.Print_Area" localSheetId="20">'СР-1'!$A$1:$G$38</definedName>
    <definedName name="_xlnm.Print_Area" localSheetId="21">'СР-2'!$A$1:$K$26</definedName>
    <definedName name="_xlnm.Print_Area" localSheetId="22">'СР-3'!$A$1:$D$32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##0.00"/>
    <numFmt numFmtId="165" formatCode="###\ ##0.00"/>
    <numFmt numFmtId="166" formatCode="dd\.mm\.yyyy"/>
    <numFmt numFmtId="167" formatCode="###\ ###\ ###\ ##0.00"/>
    <numFmt numFmtId="168" formatCode="#,##0.00#####"/>
    <numFmt numFmtId="169" formatCode="0.0"/>
    <numFmt numFmtId="170" formatCode="#,##0.000"/>
    <numFmt numFmtId="171" formatCode="0.0000"/>
    <numFmt numFmtId="172" formatCode="0.000"/>
    <numFmt numFmtId="173" formatCode="0.00000"/>
  </numFmts>
  <fonts count="27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sz val="9"/>
    </font>
    <font>
      <name val="Times New Roman"/>
      <charset val="204"/>
      <family val="1"/>
      <b val="1"/>
      <sz val="14"/>
    </font>
    <font>
      <name val="Times New Roman"/>
      <charset val="204"/>
      <family val="1"/>
      <b val="1"/>
      <sz val="9"/>
    </font>
    <font>
      <name val="Times New Roman"/>
      <charset val="204"/>
      <family val="1"/>
      <i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sz val="9"/>
      <u val="single"/>
    </font>
    <font>
      <name val="Arial"/>
      <charset val="1"/>
      <family val="0"/>
      <sz val="10"/>
    </font>
    <font>
      <name val="Times New Roman"/>
      <charset val="204"/>
      <family val="1"/>
      <color theme="1"/>
      <sz val="10"/>
    </font>
    <font>
      <name val="Times New Roman"/>
      <charset val="204"/>
      <family val="1"/>
      <b val="1"/>
      <sz val="10"/>
    </font>
    <font>
      <name val="Times New Roman"/>
      <charset val="204"/>
      <family val="1"/>
      <b val="1"/>
      <color theme="1"/>
      <sz val="10"/>
    </font>
    <font>
      <name val="Times New Roman"/>
      <charset val="204"/>
      <family val="1"/>
      <sz val="10"/>
    </font>
    <font>
      <name val="Calibri"/>
      <charset val="204"/>
      <family val="2"/>
      <color theme="1"/>
      <sz val="11"/>
    </font>
    <font>
      <name val="Times New Roman"/>
      <charset val="204"/>
      <family val="1"/>
      <i val="1"/>
      <sz val="10"/>
    </font>
    <font>
      <name val="Times New Roman"/>
      <charset val="204"/>
      <family val="1"/>
      <color theme="1"/>
      <sz val="10"/>
      <u val="single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sz val="11"/>
    </font>
    <font>
      <name val="Times New Roman"/>
      <charset val="204"/>
      <family val="1"/>
      <b val="1"/>
      <color theme="1"/>
      <sz val="11"/>
    </font>
    <font>
      <name val="Times New Roman"/>
      <charset val="204"/>
      <family val="1"/>
      <color theme="1"/>
      <sz val="11"/>
    </font>
    <font>
      <name val="Times New Roman"/>
      <charset val="204"/>
      <family val="1"/>
      <i val="1"/>
      <color theme="1"/>
      <sz val="11"/>
    </font>
    <font>
      <name val="Times New Roman"/>
      <charset val="204"/>
      <family val="1"/>
      <sz val="12"/>
    </font>
    <font>
      <name val="Calibri"/>
      <charset val="204"/>
      <family val="2"/>
      <color theme="1"/>
      <sz val="12"/>
    </font>
  </fonts>
  <fills count="2">
    <fill>
      <patternFill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 style="thin">
        <color rgb="FFC0C0C0"/>
      </top>
      <bottom style="thin">
        <color rgb="FFC0C0C0"/>
      </bottom>
      <diagonal/>
    </border>
    <border>
      <left style="thin"/>
      <right style="thin"/>
      <top/>
      <bottom style="thin">
        <color rgb="FFC0C0C0"/>
      </bottom>
      <diagonal/>
    </border>
    <border>
      <left style="thin"/>
      <right style="thin"/>
      <top/>
      <bottom style="thin"/>
      <diagonal/>
    </border>
    <border>
      <left/>
      <right/>
      <top/>
      <bottom style="thin">
        <color indexed="8"/>
      </bottom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1" fillId="0" borderId="0"/>
  </cellStyleXfs>
  <cellXfs count="282">
    <xf numFmtId="0" fontId="0" fillId="0" borderId="0" pivotButton="0" quotePrefix="0" xfId="0"/>
    <xf numFmtId="0" fontId="2" fillId="0" borderId="1" applyAlignment="1" pivotButton="0" quotePrefix="0" xfId="0">
      <alignment horizontal="left" vertical="top" wrapText="1" readingOrder="1"/>
    </xf>
    <xf numFmtId="0" fontId="1" fillId="0" borderId="1" pivotButton="0" quotePrefix="0" xfId="0"/>
    <xf numFmtId="0" fontId="2" fillId="0" borderId="0" applyAlignment="1" pivotButton="0" quotePrefix="0" xfId="0">
      <alignment horizontal="center" vertical="top" wrapText="1"/>
    </xf>
    <xf numFmtId="0" fontId="1" fillId="0" borderId="0" pivotButton="0" quotePrefix="0" xfId="0"/>
    <xf numFmtId="0" fontId="3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left" wrapText="1"/>
    </xf>
    <xf numFmtId="0" fontId="2" fillId="0" borderId="1" applyAlignment="1" pivotButton="0" quotePrefix="0" xfId="0">
      <alignment horizontal="center" wrapText="1" readingOrder="1"/>
    </xf>
    <xf numFmtId="0" fontId="2" fillId="0" borderId="0" applyAlignment="1" pivotButton="0" quotePrefix="0" xfId="0">
      <alignment horizontal="left" wrapText="1" readingOrder="1"/>
    </xf>
    <xf numFmtId="0" fontId="2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wrapText="1"/>
    </xf>
    <xf numFmtId="2" fontId="2" fillId="0" borderId="1" applyAlignment="1" pivotButton="0" quotePrefix="0" xfId="0">
      <alignment wrapText="1" readingOrder="1"/>
    </xf>
    <xf numFmtId="2" fontId="2" fillId="0" borderId="1" applyAlignment="1" pivotButton="0" quotePrefix="0" xfId="0">
      <alignment horizontal="left" wrapText="1" readingOrder="1"/>
    </xf>
    <xf numFmtId="14" fontId="2" fillId="0" borderId="1" applyAlignment="1" pivotButton="0" quotePrefix="0" xfId="0">
      <alignment horizontal="left" wrapText="1" readingOrder="1"/>
    </xf>
    <xf numFmtId="0" fontId="2" fillId="0" borderId="2" applyAlignment="1" pivotButton="0" quotePrefix="0" xfId="0">
      <alignment horizontal="center" vertical="center" wrapText="1"/>
    </xf>
    <xf numFmtId="0" fontId="1" fillId="0" borderId="5" pivotButton="0" quotePrefix="0" xfId="0"/>
    <xf numFmtId="0" fontId="1" fillId="0" borderId="6" pivotButton="0" quotePrefix="0" xfId="0"/>
    <xf numFmtId="0" fontId="1" fillId="0" borderId="7" pivotButton="0" quotePrefix="0" xfId="0"/>
    <xf numFmtId="0" fontId="1" fillId="0" borderId="8" pivotButton="0" quotePrefix="0" xfId="0"/>
    <xf numFmtId="0" fontId="1" fillId="0" borderId="9" pivotButton="0" quotePrefix="0" xfId="0"/>
    <xf numFmtId="0" fontId="1" fillId="0" borderId="11" pivotButton="0" quotePrefix="0" xfId="0"/>
    <xf numFmtId="0" fontId="1" fillId="0" borderId="12" pivotButton="0" quotePrefix="0" xfId="0"/>
    <xf numFmtId="0" fontId="2" fillId="0" borderId="2" applyAlignment="1" pivotButton="0" quotePrefix="0" xfId="0">
      <alignment horizontal="center" vertical="top" wrapText="1"/>
    </xf>
    <xf numFmtId="0" fontId="4" fillId="0" borderId="2" applyAlignment="1" pivotButton="0" quotePrefix="0" xfId="0">
      <alignment horizontal="left" vertical="top" wrapText="1"/>
    </xf>
    <xf numFmtId="0" fontId="2" fillId="0" borderId="3" applyAlignment="1" pivotButton="0" quotePrefix="0" xfId="0">
      <alignment horizontal="left" vertical="top" wrapText="1"/>
    </xf>
    <xf numFmtId="49" fontId="2" fillId="0" borderId="3" applyAlignment="1" pivotButton="0" quotePrefix="0" xfId="0">
      <alignment horizontal="left" vertical="top" wrapText="1"/>
    </xf>
    <xf numFmtId="164" fontId="2" fillId="0" borderId="3" applyAlignment="1" pivotButton="0" quotePrefix="0" xfId="0">
      <alignment horizontal="left" vertical="top" shrinkToFit="1"/>
    </xf>
    <xf numFmtId="164" fontId="2" fillId="0" borderId="4" applyAlignment="1" pivotButton="0" quotePrefix="0" xfId="0">
      <alignment horizontal="left" vertical="top" wrapText="1"/>
    </xf>
    <xf numFmtId="0" fontId="4" fillId="0" borderId="2" applyAlignment="1" pivotButton="0" quotePrefix="0" xfId="0">
      <alignment horizontal="right" vertical="top" wrapText="1"/>
    </xf>
    <xf numFmtId="164" fontId="4" fillId="0" borderId="2" applyAlignment="1" pivotButton="0" quotePrefix="0" xfId="0">
      <alignment horizontal="left" vertical="top" shrinkToFit="1"/>
    </xf>
    <xf numFmtId="164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 wrapText="1" indent="1"/>
    </xf>
    <xf numFmtId="0" fontId="5" fillId="0" borderId="1" applyAlignment="1" pivotButton="0" quotePrefix="0" xfId="0">
      <alignment horizontal="center" wrapText="1"/>
    </xf>
    <xf numFmtId="0" fontId="2" fillId="0" borderId="0" applyAlignment="1" pivotButton="0" quotePrefix="0" xfId="0">
      <alignment horizontal="right" vertical="top" wrapText="1" indent="1" readingOrder="1"/>
    </xf>
    <xf numFmtId="0" fontId="4" fillId="0" borderId="0" applyAlignment="1" pivotButton="0" quotePrefix="0" xfId="0">
      <alignment horizontal="right" vertical="top" wrapText="1" indent="1" readingOrder="1"/>
    </xf>
    <xf numFmtId="0" fontId="5" fillId="0" borderId="0" applyAlignment="1" pivotButton="0" quotePrefix="0" xfId="0">
      <alignment horizontal="center" vertical="top" wrapText="1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165" fontId="2" fillId="0" borderId="3" applyAlignment="1" pivotButton="0" quotePrefix="0" xfId="0">
      <alignment horizontal="left" vertical="top" shrinkToFit="1"/>
    </xf>
    <xf numFmtId="165" fontId="2" fillId="0" borderId="4" applyAlignment="1" pivotButton="0" quotePrefix="0" xfId="0">
      <alignment horizontal="left" vertical="top" wrapText="1"/>
    </xf>
    <xf numFmtId="165" fontId="4" fillId="0" borderId="2" applyAlignment="1" pivotButton="0" quotePrefix="0" xfId="0">
      <alignment horizontal="left" vertical="top" shrinkToFit="1"/>
    </xf>
    <xf numFmtId="165" fontId="4" fillId="0" borderId="2" applyAlignment="1" pivotButton="0" quotePrefix="0" xfId="0">
      <alignment horizontal="left" vertical="top" wrapText="1"/>
    </xf>
    <xf numFmtId="0" fontId="4" fillId="0" borderId="0" applyAlignment="1" pivotButton="0" quotePrefix="0" xfId="0">
      <alignment vertical="top"/>
    </xf>
    <xf numFmtId="0" fontId="6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wrapText="1"/>
    </xf>
    <xf numFmtId="166" fontId="2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top"/>
    </xf>
    <xf numFmtId="0" fontId="2" fillId="0" borderId="0" applyAlignment="1" pivotButton="0" quotePrefix="0" xfId="0">
      <alignment horizontal="left" vertical="top"/>
    </xf>
    <xf numFmtId="0" fontId="6" fillId="0" borderId="0" pivotButton="0" quotePrefix="0" xfId="0"/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0" applyAlignment="1" pivotButton="0" quotePrefix="0" xfId="0">
      <alignment horizontal="left"/>
    </xf>
    <xf numFmtId="0" fontId="2" fillId="0" borderId="7" applyAlignment="1" pivotButton="0" quotePrefix="0" xfId="0">
      <alignment horizontal="left" wrapText="1"/>
    </xf>
    <xf numFmtId="0" fontId="0" fillId="0" borderId="7" pivotButton="0" quotePrefix="0" xfId="0"/>
    <xf numFmtId="0" fontId="2" fillId="0" borderId="1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top" wrapText="1"/>
    </xf>
    <xf numFmtId="0" fontId="7" fillId="0" borderId="5" applyAlignment="1" pivotButton="0" quotePrefix="0" xfId="0">
      <alignment horizontal="center" vertical="top" wrapText="1"/>
    </xf>
    <xf numFmtId="0" fontId="0" fillId="0" borderId="5" pivotButton="0" quotePrefix="0" xfId="0"/>
    <xf numFmtId="0" fontId="8" fillId="0" borderId="0" applyAlignment="1" pivotButton="0" quotePrefix="0" xfId="0">
      <alignment horizontal="center"/>
    </xf>
    <xf numFmtId="0" fontId="9" fillId="0" borderId="0" applyAlignment="1" pivotButton="0" quotePrefix="0" xfId="0">
      <alignment horizontal="center" vertical="top"/>
    </xf>
    <xf numFmtId="0" fontId="9" fillId="0" borderId="1" applyAlignment="1" pivotButton="0" quotePrefix="0" xfId="0">
      <alignment horizontal="center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left" wrapText="1"/>
    </xf>
    <xf numFmtId="0" fontId="2" fillId="0" borderId="1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7" fontId="2" fillId="0" borderId="1" applyAlignment="1" pivotButton="0" quotePrefix="0" xfId="0">
      <alignment horizontal="right"/>
    </xf>
    <xf numFmtId="0" fontId="9" fillId="0" borderId="0" applyAlignment="1" pivotButton="0" quotePrefix="0" xfId="0">
      <alignment horizontal="left" wrapText="1"/>
    </xf>
    <xf numFmtId="0" fontId="4" fillId="0" borderId="0" applyAlignment="1" pivotButton="0" quotePrefix="0" xfId="0">
      <alignment horizontal="left"/>
    </xf>
    <xf numFmtId="4" fontId="4" fillId="0" borderId="1" applyAlignment="1" pivotButton="0" quotePrefix="0" xfId="0">
      <alignment wrapText="1"/>
    </xf>
    <xf numFmtId="167" fontId="4" fillId="0" borderId="1" applyAlignment="1" pivotButton="0" quotePrefix="0" xfId="0">
      <alignment horizontal="right"/>
    </xf>
    <xf numFmtId="4" fontId="2" fillId="0" borderId="1" applyAlignment="1" pivotButton="0" quotePrefix="0" xfId="0">
      <alignment horizontal="left" indent="1"/>
    </xf>
    <xf numFmtId="0" fontId="9" fillId="0" borderId="0" applyAlignment="1" pivotButton="0" quotePrefix="0" xfId="0">
      <alignment horizontal="left"/>
    </xf>
    <xf numFmtId="168" fontId="2" fillId="0" borderId="7" applyAlignment="1" pivotButton="0" quotePrefix="0" xfId="0">
      <alignment horizontal="center"/>
    </xf>
    <xf numFmtId="49" fontId="2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167" fontId="2" fillId="0" borderId="1" applyAlignment="1" pivotButton="0" quotePrefix="0" xfId="0">
      <alignment horizontal="right" wrapText="1"/>
    </xf>
    <xf numFmtId="49" fontId="2" fillId="0" borderId="2" applyAlignment="1" pivotButton="0" quotePrefix="0" xfId="0">
      <alignment horizontal="center" vertical="center" wrapText="1"/>
    </xf>
    <xf numFmtId="0" fontId="0" fillId="0" borderId="6" pivotButton="0" quotePrefix="0" xfId="0"/>
    <xf numFmtId="0" fontId="2" fillId="0" borderId="13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1" pivotButton="0" quotePrefix="0" xfId="0"/>
    <xf numFmtId="0" fontId="0" fillId="0" borderId="12" pivotButton="0" quotePrefix="0" xfId="0"/>
    <xf numFmtId="0" fontId="2" fillId="0" borderId="2" applyAlignment="1" pivotButton="0" quotePrefix="0" xfId="0">
      <alignment horizontal="center" vertical="center"/>
    </xf>
    <xf numFmtId="49" fontId="2" fillId="0" borderId="2" applyAlignment="1" pivotButton="0" quotePrefix="0" xfId="0">
      <alignment horizontal="center" vertical="center"/>
    </xf>
    <xf numFmtId="0" fontId="0" fillId="0" borderId="8" pivotButton="0" quotePrefix="0" xfId="0"/>
    <xf numFmtId="0" fontId="4" fillId="0" borderId="15" applyAlignment="1" pivotButton="0" quotePrefix="0" xfId="0">
      <alignment horizontal="left" vertical="center" wrapText="1"/>
    </xf>
    <xf numFmtId="0" fontId="0" fillId="0" borderId="15" pivotButton="0" quotePrefix="0" xfId="0"/>
    <xf numFmtId="49" fontId="2" fillId="0" borderId="2" applyAlignment="1" pivotButton="0" quotePrefix="0" xfId="0">
      <alignment horizontal="left" vertical="center" wrapText="1"/>
    </xf>
    <xf numFmtId="49" fontId="4" fillId="0" borderId="15" applyAlignment="1" pivotButton="0" quotePrefix="0" xfId="0">
      <alignment horizontal="left" vertical="center" wrapText="1"/>
    </xf>
    <xf numFmtId="2" fontId="4" fillId="0" borderId="15" applyAlignment="1" pivotButton="0" quotePrefix="0" xfId="0">
      <alignment horizontal="left" vertical="center" wrapText="1"/>
    </xf>
    <xf numFmtId="0" fontId="4" fillId="0" borderId="15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right" vertical="top" wrapText="1"/>
    </xf>
    <xf numFmtId="1" fontId="4" fillId="0" borderId="15" applyAlignment="1" pivotButton="0" quotePrefix="0" xfId="0">
      <alignment horizontal="right" vertical="top" wrapText="1"/>
    </xf>
    <xf numFmtId="0" fontId="4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right" vertical="center" wrapText="1"/>
    </xf>
    <xf numFmtId="0" fontId="2" fillId="0" borderId="15" applyAlignment="1" pivotButton="0" quotePrefix="0" xfId="0">
      <alignment horizontal="left" vertical="center" wrapText="1"/>
    </xf>
    <xf numFmtId="0" fontId="2" fillId="0" borderId="15" applyAlignment="1" pivotButton="0" quotePrefix="0" xfId="0">
      <alignment horizontal="center" vertical="top" wrapText="1"/>
    </xf>
    <xf numFmtId="0" fontId="2" fillId="0" borderId="15" applyAlignment="1" pivotButton="0" quotePrefix="0" xfId="0">
      <alignment horizontal="right" vertical="top" wrapText="1"/>
    </xf>
    <xf numFmtId="2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center" vertical="top" wrapText="1"/>
    </xf>
    <xf numFmtId="4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right" vertical="top"/>
    </xf>
    <xf numFmtId="0" fontId="2" fillId="0" borderId="15" applyAlignment="1" pivotButton="0" quotePrefix="0" xfId="0">
      <alignment horizontal="center" vertical="center" wrapText="1"/>
    </xf>
    <xf numFmtId="170" fontId="2" fillId="0" borderId="15" applyAlignment="1" pivotButton="0" quotePrefix="0" xfId="0">
      <alignment horizontal="right" vertical="top" wrapText="1"/>
    </xf>
    <xf numFmtId="0" fontId="5" fillId="0" borderId="15" applyAlignment="1" pivotButton="0" quotePrefix="0" xfId="0">
      <alignment horizontal="center" vertical="top" wrapText="1"/>
    </xf>
    <xf numFmtId="3" fontId="2" fillId="0" borderId="15" applyAlignment="1" pivotButton="0" quotePrefix="0" xfId="0">
      <alignment horizontal="right" vertical="top" wrapText="1"/>
    </xf>
    <xf numFmtId="49" fontId="2" fillId="0" borderId="15" applyAlignment="1" pivotButton="0" quotePrefix="0" xfId="0">
      <alignment horizontal="left" vertical="top"/>
    </xf>
    <xf numFmtId="49" fontId="2" fillId="0" borderId="15" applyAlignment="1" pivotButton="0" quotePrefix="0" xfId="0">
      <alignment horizontal="left" vertical="center" wrapText="1"/>
    </xf>
    <xf numFmtId="1" fontId="2" fillId="0" borderId="15" applyAlignment="1" pivotButton="0" quotePrefix="0" xfId="0">
      <alignment horizontal="center" vertical="top"/>
    </xf>
    <xf numFmtId="0" fontId="2" fillId="0" borderId="15" applyAlignment="1" pivotButton="0" quotePrefix="0" xfId="0">
      <alignment horizontal="center" vertical="top"/>
    </xf>
    <xf numFmtId="4" fontId="6" fillId="0" borderId="15" applyAlignment="1" pivotButton="0" quotePrefix="0" xfId="0">
      <alignment horizontal="right" vertical="top" wrapText="1"/>
    </xf>
    <xf numFmtId="0" fontId="2" fillId="0" borderId="15" applyAlignment="1" pivotButton="0" quotePrefix="0" xfId="0">
      <alignment horizontal="right" wrapText="1"/>
    </xf>
    <xf numFmtId="4" fontId="4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2" fontId="4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2" fontId="6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1" fontId="2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left" vertical="top" wrapText="1"/>
    </xf>
    <xf numFmtId="167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left" vertical="top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167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49" fontId="2" fillId="0" borderId="0" applyAlignment="1" pivotButton="0" quotePrefix="0" xfId="0">
      <alignment horizontal="left" vertical="top" wrapText="1" indent="1"/>
    </xf>
    <xf numFmtId="49" fontId="2" fillId="0" borderId="0" applyAlignment="1" pivotButton="0" quotePrefix="0" xfId="0">
      <alignment horizontal="left" vertical="top" wrapText="1" shrinkToFit="1" indent="1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0" fontId="5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 wrapText="1" shrinkToFit="1"/>
    </xf>
    <xf numFmtId="0" fontId="2" fillId="0" borderId="0" applyAlignment="1" pivotButton="0" quotePrefix="0" xfId="0">
      <alignment vertical="top" wrapText="1" shrinkToFit="1"/>
    </xf>
    <xf numFmtId="0" fontId="4" fillId="0" borderId="17" applyAlignment="1" pivotButton="0" quotePrefix="0" xfId="0">
      <alignment horizontal="left" vertical="top"/>
    </xf>
    <xf numFmtId="49" fontId="2" fillId="0" borderId="17" applyAlignment="1" pivotButton="0" quotePrefix="0" xfId="0">
      <alignment horizontal="right" vertical="top"/>
    </xf>
    <xf numFmtId="49" fontId="4" fillId="0" borderId="17" applyAlignment="1" pivotButton="0" quotePrefix="0" xfId="0">
      <alignment horizontal="left" vertical="top"/>
    </xf>
    <xf numFmtId="0" fontId="4" fillId="0" borderId="17" applyAlignment="1" pivotButton="0" quotePrefix="0" xfId="0">
      <alignment horizontal="left" vertical="top" wrapText="1"/>
    </xf>
    <xf numFmtId="0" fontId="2" fillId="0" borderId="17" applyAlignment="1" pivotButton="0" quotePrefix="0" xfId="0">
      <alignment horizontal="center" vertical="top" wrapText="1"/>
    </xf>
    <xf numFmtId="0" fontId="4" fillId="0" borderId="17" applyAlignment="1" pivotButton="0" quotePrefix="0" xfId="0">
      <alignment horizontal="right" vertical="top"/>
    </xf>
    <xf numFmtId="0" fontId="2" fillId="0" borderId="17" applyAlignment="1" pivotButton="0" quotePrefix="0" xfId="0">
      <alignment horizontal="right" vertical="top"/>
    </xf>
    <xf numFmtId="49" fontId="2" fillId="0" borderId="0" applyAlignment="1" pivotButton="0" quotePrefix="0" xfId="0">
      <alignment horizontal="right" vertical="top"/>
    </xf>
    <xf numFmtId="4" fontId="2" fillId="0" borderId="0" applyAlignment="1" pivotButton="0" quotePrefix="0" xfId="0">
      <alignment horizontal="left"/>
    </xf>
    <xf numFmtId="4" fontId="7" fillId="0" borderId="0" applyAlignment="1" pivotButton="0" quotePrefix="0" xfId="0">
      <alignment horizontal="left" vertical="top"/>
    </xf>
    <xf numFmtId="4" fontId="7" fillId="0" borderId="0" applyAlignment="1" pivotButton="0" quotePrefix="0" xfId="0">
      <alignment vertical="top"/>
    </xf>
    <xf numFmtId="2" fontId="2" fillId="0" borderId="15" applyAlignment="1" pivotButton="0" quotePrefix="0" xfId="0">
      <alignment horizontal="center" vertical="top" wrapText="1"/>
    </xf>
    <xf numFmtId="3" fontId="4" fillId="0" borderId="15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right" vertical="bottom"/>
    </xf>
    <xf numFmtId="0" fontId="6" fillId="0" borderId="0" applyAlignment="1" pivotButton="0" quotePrefix="0" xfId="0">
      <alignment horizontal="general" vertical="top"/>
    </xf>
    <xf numFmtId="0" fontId="6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/>
    </xf>
    <xf numFmtId="0" fontId="6" fillId="0" borderId="24" applyAlignment="1" pivotButton="0" quotePrefix="0" xfId="0">
      <alignment horizontal="left" wrapText="1"/>
    </xf>
    <xf numFmtId="0" fontId="0" fillId="0" borderId="18" pivotButton="0" quotePrefix="0" xfId="0"/>
    <xf numFmtId="0" fontId="6" fillId="0" borderId="19" applyAlignment="1" pivotButton="0" quotePrefix="0" xfId="0">
      <alignment horizontal="center" vertical="top" wrapText="1"/>
    </xf>
    <xf numFmtId="49" fontId="6" fillId="0" borderId="19" applyAlignment="1" pivotButton="0" quotePrefix="0" xfId="0">
      <alignment horizontal="center" vertical="bottom" wrapText="1"/>
    </xf>
    <xf numFmtId="0" fontId="6" fillId="0" borderId="19" applyAlignment="1" pivotButton="0" quotePrefix="0" xfId="0">
      <alignment horizontal="center" vertical="bottom" wrapText="1"/>
    </xf>
    <xf numFmtId="49" fontId="4" fillId="0" borderId="19" applyAlignment="1" pivotButton="0" quotePrefix="0" xfId="0">
      <alignment horizontal="right" vertical="top" wrapText="1"/>
    </xf>
    <xf numFmtId="0" fontId="4" fillId="0" borderId="19" applyAlignment="1" pivotButton="0" quotePrefix="0" xfId="0">
      <alignment horizontal="left" vertical="top" wrapText="1"/>
    </xf>
    <xf numFmtId="0" fontId="4" fillId="0" borderId="19" applyAlignment="1" pivotButton="0" quotePrefix="0" xfId="0">
      <alignment horizontal="right" vertical="top" wrapText="1"/>
    </xf>
    <xf numFmtId="49" fontId="4" fillId="0" borderId="20" applyAlignment="1" pivotButton="0" quotePrefix="0" xfId="0">
      <alignment horizontal="right" vertical="top" wrapText="1"/>
    </xf>
    <xf numFmtId="0" fontId="4" fillId="0" borderId="20" applyAlignment="1" pivotButton="0" quotePrefix="0" xfId="0">
      <alignment horizontal="left" vertical="top" wrapText="1"/>
    </xf>
    <xf numFmtId="0" fontId="6" fillId="0" borderId="20" applyAlignment="1" pivotButton="0" quotePrefix="0" xfId="0">
      <alignment horizontal="left" vertical="top" wrapText="1"/>
    </xf>
    <xf numFmtId="4" fontId="6" fillId="0" borderId="20" applyAlignment="1" pivotButton="0" quotePrefix="0" xfId="0">
      <alignment horizontal="right" vertical="top" wrapText="1"/>
    </xf>
    <xf numFmtId="4" fontId="6" fillId="0" borderId="0" applyAlignment="1" pivotButton="0" quotePrefix="0" xfId="0">
      <alignment horizontal="general" vertical="bottom"/>
    </xf>
    <xf numFmtId="49" fontId="4" fillId="0" borderId="21" applyAlignment="1" pivotButton="0" quotePrefix="0" xfId="0">
      <alignment horizontal="right" vertical="top" wrapText="1"/>
    </xf>
    <xf numFmtId="0" fontId="4" fillId="0" borderId="21" applyAlignment="1" pivotButton="0" quotePrefix="0" xfId="0">
      <alignment horizontal="left" vertical="top" wrapText="1"/>
    </xf>
    <xf numFmtId="0" fontId="4" fillId="0" borderId="21" applyAlignment="1" pivotButton="0" quotePrefix="0" xfId="0">
      <alignment horizontal="right" vertical="top" wrapText="1"/>
    </xf>
    <xf numFmtId="49" fontId="4" fillId="0" borderId="22" applyAlignment="1" pivotButton="0" quotePrefix="0" xfId="0">
      <alignment horizontal="right" vertical="top" wrapText="1"/>
    </xf>
    <xf numFmtId="0" fontId="2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left" vertical="top" wrapText="1"/>
    </xf>
    <xf numFmtId="0" fontId="6" fillId="0" borderId="22" applyAlignment="1" pivotButton="0" quotePrefix="0" xfId="0">
      <alignment horizontal="right" vertical="top" wrapText="1"/>
    </xf>
    <xf numFmtId="0" fontId="4" fillId="0" borderId="22" applyAlignment="1" pivotButton="0" quotePrefix="0" xfId="0">
      <alignment horizontal="left" vertical="top" wrapText="1"/>
    </xf>
    <xf numFmtId="0" fontId="4" fillId="0" borderId="22" applyAlignment="1" pivotButton="0" quotePrefix="0" xfId="0">
      <alignment horizontal="right" vertical="top" wrapText="1"/>
    </xf>
    <xf numFmtId="49" fontId="4" fillId="0" borderId="23" applyAlignment="1" pivotButton="0" quotePrefix="0" xfId="0">
      <alignment horizontal="right" vertical="top" wrapText="1"/>
    </xf>
    <xf numFmtId="0" fontId="6" fillId="0" borderId="23" applyAlignment="1" pivotButton="0" quotePrefix="0" xfId="0">
      <alignment horizontal="left" vertical="top" wrapText="1"/>
    </xf>
    <xf numFmtId="9" fontId="6" fillId="0" borderId="23" applyAlignment="1" pivotButton="0" quotePrefix="0" xfId="0">
      <alignment horizontal="left" vertical="top" wrapText="1"/>
    </xf>
    <xf numFmtId="0" fontId="6" fillId="0" borderId="23" applyAlignment="1" pivotButton="0" quotePrefix="0" xfId="0">
      <alignment horizontal="right" vertical="top" wrapText="1"/>
    </xf>
    <xf numFmtId="0" fontId="4" fillId="0" borderId="23" applyAlignment="1" pivotButton="0" quotePrefix="0" xfId="0">
      <alignment horizontal="left" vertical="top" wrapText="1"/>
    </xf>
    <xf numFmtId="4" fontId="4" fillId="0" borderId="23" applyAlignment="1" pivotButton="0" quotePrefix="0" xfId="0">
      <alignment horizontal="right" vertical="top" wrapText="1"/>
    </xf>
    <xf numFmtId="4" fontId="4" fillId="0" borderId="19" applyAlignment="1" pivotButton="0" quotePrefix="0" xfId="0">
      <alignment horizontal="right" vertical="top" wrapText="1"/>
    </xf>
    <xf numFmtId="0" fontId="6" fillId="0" borderId="19" applyAlignment="1" pivotButton="0" quotePrefix="0" xfId="0">
      <alignment horizontal="left" vertical="top" wrapText="1"/>
    </xf>
    <xf numFmtId="4" fontId="6" fillId="0" borderId="19" applyAlignment="1" pivotButton="0" quotePrefix="0" xfId="0">
      <alignment horizontal="right" vertical="top" wrapText="1"/>
    </xf>
    <xf numFmtId="4" fontId="12" fillId="0" borderId="0" applyAlignment="1" pivotButton="0" quotePrefix="0" xfId="0">
      <alignment horizontal="general" vertical="bottom"/>
    </xf>
    <xf numFmtId="0" fontId="12" fillId="0" borderId="0" applyAlignment="1" pivotButton="0" quotePrefix="0" xfId="0">
      <alignment horizontal="left" vertical="top"/>
    </xf>
    <xf numFmtId="49" fontId="13" fillId="0" borderId="0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top"/>
    </xf>
    <xf numFmtId="0" fontId="2" fillId="0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center" wrapText="1"/>
    </xf>
    <xf numFmtId="0" fontId="14" fillId="0" borderId="0" applyAlignment="1" pivotButton="0" quotePrefix="0" xfId="0">
      <alignment horizontal="center" vertical="top" wrapText="1"/>
    </xf>
    <xf numFmtId="0" fontId="15" fillId="0" borderId="1" applyAlignment="1" pivotButton="0" quotePrefix="0" xfId="0">
      <alignment horizontal="left" vertical="top"/>
    </xf>
    <xf numFmtId="0" fontId="12" fillId="0" borderId="19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8" pivotButton="0" quotePrefix="0" xfId="0"/>
    <xf numFmtId="0" fontId="13" fillId="0" borderId="19" applyAlignment="1" pivotButton="0" quotePrefix="0" xfId="0">
      <alignment horizontal="left" vertical="top" wrapText="1"/>
    </xf>
    <xf numFmtId="0" fontId="12" fillId="0" borderId="19" applyAlignment="1" pivotButton="0" quotePrefix="0" xfId="0">
      <alignment horizontal="center" vertical="top" wrapText="1"/>
    </xf>
    <xf numFmtId="4" fontId="12" fillId="0" borderId="19" applyAlignment="1" pivotButton="0" quotePrefix="0" xfId="0">
      <alignment horizontal="right" vertical="top" wrapText="1"/>
    </xf>
    <xf numFmtId="0" fontId="15" fillId="0" borderId="19" applyAlignment="1" pivotButton="0" quotePrefix="0" xfId="0">
      <alignment horizontal="general" vertical="center" wrapText="1"/>
    </xf>
    <xf numFmtId="0" fontId="15" fillId="0" borderId="19" applyAlignment="1" pivotButton="0" quotePrefix="0" xfId="0">
      <alignment horizontal="center" vertical="center" wrapText="1"/>
    </xf>
    <xf numFmtId="2" fontId="12" fillId="0" borderId="19" applyAlignment="1" pivotButton="0" quotePrefix="0" xfId="0">
      <alignment horizontal="center" vertical="center" wrapText="1"/>
    </xf>
    <xf numFmtId="1" fontId="12" fillId="0" borderId="19" applyAlignment="1" pivotButton="0" quotePrefix="0" xfId="0">
      <alignment horizontal="center" vertical="center" wrapText="1"/>
    </xf>
    <xf numFmtId="0" fontId="15" fillId="0" borderId="19" applyAlignment="1" pivotButton="0" quotePrefix="0" xfId="0">
      <alignment horizontal="left" vertical="center" wrapText="1"/>
    </xf>
    <xf numFmtId="1" fontId="15" fillId="0" borderId="19" applyAlignment="1" pivotButton="0" quotePrefix="0" xfId="0">
      <alignment horizontal="center" vertical="center" wrapText="1"/>
    </xf>
    <xf numFmtId="4" fontId="12" fillId="0" borderId="19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general" vertical="bottom"/>
    </xf>
    <xf numFmtId="0" fontId="17" fillId="0" borderId="19" applyAlignment="1" pivotButton="0" quotePrefix="0" xfId="0">
      <alignment horizontal="general" vertical="center" wrapText="1"/>
    </xf>
    <xf numFmtId="4" fontId="17" fillId="0" borderId="19" applyAlignment="1" pivotButton="0" quotePrefix="0" xfId="0">
      <alignment horizontal="center" vertical="center" wrapText="1"/>
    </xf>
    <xf numFmtId="0" fontId="5" fillId="0" borderId="19" applyAlignment="1" pivotButton="0" quotePrefix="0" xfId="0">
      <alignment horizontal="general" vertical="center" wrapText="1"/>
    </xf>
    <xf numFmtId="0" fontId="18" fillId="0" borderId="25" applyAlignment="1" pivotButton="0" quotePrefix="0" xfId="0">
      <alignment horizontal="left" vertical="center" wrapText="1"/>
    </xf>
    <xf numFmtId="0" fontId="0" fillId="0" borderId="25" pivotButton="0" quotePrefix="0" xfId="0"/>
    <xf numFmtId="4" fontId="12" fillId="0" borderId="18" applyAlignment="1" pivotButton="0" quotePrefix="0" xfId="0">
      <alignment horizontal="center" vertical="center" wrapText="1"/>
    </xf>
    <xf numFmtId="0" fontId="12" fillId="0" borderId="18" applyAlignment="1" pivotButton="0" quotePrefix="0" xfId="0">
      <alignment horizontal="center" vertical="center" wrapText="1"/>
    </xf>
    <xf numFmtId="3" fontId="12" fillId="0" borderId="18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4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general" vertical="center" wrapText="1"/>
    </xf>
    <xf numFmtId="3" fontId="12" fillId="0" borderId="0" applyAlignment="1" pivotButton="0" quotePrefix="0" xfId="0">
      <alignment horizontal="center" vertical="center" wrapText="1"/>
    </xf>
    <xf numFmtId="2" fontId="12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general" vertical="center" wrapText="1"/>
    </xf>
    <xf numFmtId="0" fontId="5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bottom" wrapText="1"/>
    </xf>
    <xf numFmtId="0" fontId="12" fillId="0" borderId="18" applyAlignment="1" pivotButton="0" quotePrefix="0" xfId="0">
      <alignment horizontal="center" vertical="bottom" wrapText="1"/>
    </xf>
    <xf numFmtId="0" fontId="12" fillId="0" borderId="0" applyAlignment="1" pivotButton="0" quotePrefix="0" xfId="0">
      <alignment horizontal="general" vertical="bottom" wrapText="1"/>
    </xf>
    <xf numFmtId="0" fontId="12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general" vertical="center"/>
    </xf>
    <xf numFmtId="0" fontId="16" fillId="0" borderId="0" applyAlignment="1" pivotButton="0" quotePrefix="0" xfId="0">
      <alignment horizontal="left" vertical="center"/>
    </xf>
    <xf numFmtId="0" fontId="19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horizontal="center" vertical="bottom"/>
    </xf>
    <xf numFmtId="0" fontId="21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left" vertical="bottom" wrapText="1"/>
    </xf>
    <xf numFmtId="0" fontId="23" fillId="0" borderId="0" pivotButton="0" quotePrefix="0" xfId="0"/>
    <xf numFmtId="0" fontId="22" fillId="0" borderId="19" applyAlignment="1" pivotButton="0" quotePrefix="0" xfId="0">
      <alignment horizontal="center" vertical="center" wrapText="1"/>
    </xf>
    <xf numFmtId="0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left" vertical="center"/>
    </xf>
    <xf numFmtId="49" fontId="23" fillId="0" borderId="19" applyAlignment="1" pivotButton="0" quotePrefix="0" xfId="0">
      <alignment horizontal="center" vertical="center"/>
    </xf>
    <xf numFmtId="0" fontId="23" fillId="0" borderId="19" applyAlignment="1" pivotButton="0" quotePrefix="0" xfId="0">
      <alignment horizontal="left" vertical="center" wrapText="1"/>
    </xf>
    <xf numFmtId="0" fontId="23" fillId="0" borderId="19" applyAlignment="1" pivotButton="0" quotePrefix="0" xfId="0">
      <alignment horizontal="center" vertical="center"/>
    </xf>
    <xf numFmtId="1" fontId="23" fillId="0" borderId="19" applyAlignment="1" pivotButton="0" quotePrefix="0" xfId="0">
      <alignment horizontal="center" vertical="center"/>
    </xf>
    <xf numFmtId="0" fontId="23" fillId="0" borderId="28" applyAlignment="1" pivotButton="0" quotePrefix="0" xfId="0">
      <alignment horizontal="center" vertical="center"/>
    </xf>
    <xf numFmtId="0" fontId="23" fillId="0" borderId="27" applyAlignment="1" pivotButton="0" quotePrefix="0" xfId="0">
      <alignment horizontal="center" vertical="center"/>
    </xf>
    <xf numFmtId="0" fontId="21" fillId="0" borderId="19" applyAlignment="1" pivotButton="0" quotePrefix="0" xfId="0">
      <alignment horizontal="left" vertical="center" wrapText="1"/>
    </xf>
    <xf numFmtId="4" fontId="23" fillId="0" borderId="19" applyAlignment="1" pivotButton="0" quotePrefix="0" xfId="0">
      <alignment horizontal="center" vertical="center"/>
    </xf>
    <xf numFmtId="49" fontId="22" fillId="0" borderId="19" applyAlignment="1" pivotButton="0" quotePrefix="0" xfId="0">
      <alignment horizontal="center" vertical="center"/>
    </xf>
    <xf numFmtId="49" fontId="22" fillId="0" borderId="28" applyAlignment="1" pivotButton="0" quotePrefix="0" xfId="0">
      <alignment horizontal="left" vertical="center"/>
    </xf>
    <xf numFmtId="49" fontId="22" fillId="0" borderId="19" applyAlignment="1" pivotButton="0" quotePrefix="0" xfId="0">
      <alignment horizontal="left" vertical="center"/>
    </xf>
    <xf numFmtId="3" fontId="23" fillId="0" borderId="19" applyAlignment="1" pivotButton="0" quotePrefix="0" xfId="0">
      <alignment horizontal="center" vertical="center"/>
    </xf>
    <xf numFmtId="170" fontId="23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left" vertical="center" wrapText="1"/>
    </xf>
    <xf numFmtId="4" fontId="22" fillId="0" borderId="19" applyAlignment="1" pivotButton="0" quotePrefix="0" xfId="0">
      <alignment horizontal="center" vertical="center"/>
    </xf>
    <xf numFmtId="0" fontId="22" fillId="0" borderId="19" applyAlignment="1" pivotButton="0" quotePrefix="0" xfId="0">
      <alignment horizontal="general" vertical="center" wrapText="1"/>
    </xf>
    <xf numFmtId="0" fontId="24" fillId="0" borderId="19" applyAlignment="1" pivotButton="0" quotePrefix="0" xfId="0">
      <alignment horizontal="general" vertical="bottom" wrapText="1"/>
    </xf>
    <xf numFmtId="0" fontId="24" fillId="0" borderId="19" applyAlignment="1" pivotButton="0" quotePrefix="0" xfId="0">
      <alignment horizontal="center" vertical="center"/>
    </xf>
    <xf numFmtId="4" fontId="24" fillId="0" borderId="19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general" vertical="bottom"/>
    </xf>
    <xf numFmtId="0" fontId="0" fillId="0" borderId="31" pivotButton="0" quotePrefix="0" xfId="0"/>
    <xf numFmtId="0" fontId="0" fillId="0" borderId="32" pivotButton="0" quotePrefix="0" xfId="0"/>
    <xf numFmtId="169" fontId="2" fillId="0" borderId="15" applyAlignment="1" pivotButton="0" quotePrefix="0" xfId="0">
      <alignment horizontal="center" vertical="top" wrapText="1"/>
    </xf>
    <xf numFmtId="170" fontId="2" fillId="0" borderId="15" applyAlignment="1" pivotButton="0" quotePrefix="0" xfId="0">
      <alignment horizontal="right" vertical="top" wrapText="1"/>
    </xf>
    <xf numFmtId="169" fontId="4" fillId="0" borderId="15" applyAlignment="1" pivotButton="0" quotePrefix="0" xfId="0">
      <alignment horizontal="right" vertical="top" wrapText="1"/>
    </xf>
    <xf numFmtId="171" fontId="2" fillId="0" borderId="15" applyAlignment="1" pivotButton="0" quotePrefix="0" xfId="0">
      <alignment horizontal="right" vertical="top" wrapText="1"/>
    </xf>
    <xf numFmtId="169" fontId="2" fillId="0" borderId="15" applyAlignment="1" pivotButton="0" quotePrefix="0" xfId="0">
      <alignment horizontal="right" vertical="top" wrapText="1"/>
    </xf>
    <xf numFmtId="172" fontId="2" fillId="0" borderId="15" applyAlignment="1" pivotButton="0" quotePrefix="0" xfId="0">
      <alignment horizontal="right" vertical="top" wrapText="1"/>
    </xf>
    <xf numFmtId="173" fontId="2" fillId="0" borderId="15" applyAlignment="1" pivotButton="0" quotePrefix="0" xfId="0">
      <alignment horizontal="right" vertical="top" wrapText="1"/>
    </xf>
    <xf numFmtId="0" fontId="0" fillId="0" borderId="24" pivotButton="0" quotePrefix="0" xfId="0"/>
    <xf numFmtId="170" fontId="23" fillId="0" borderId="1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L44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7109375" customWidth="1" min="2" max="2"/>
    <col width="10" customWidth="1" min="3" max="3"/>
    <col width="16.42578125" customWidth="1" min="4" max="4"/>
    <col hidden="1" width="3.42578125" customWidth="1" min="5" max="5"/>
    <col width="9.7109375" customWidth="1" min="6" max="6"/>
    <col width="7.85546875" customWidth="1" min="7" max="7"/>
    <col width="8.5703125" customWidth="1" min="8" max="8"/>
    <col width="6.42578125" customWidth="1" min="9" max="9"/>
    <col width="11.140625" customWidth="1" min="10" max="10"/>
    <col width="10" customWidth="1" min="11" max="11"/>
    <col width="12.140625" customWidth="1" min="12" max="12"/>
    <col width="9.140625" customWidth="1" min="13" max="16384"/>
  </cols>
  <sheetData>
    <row r="1" ht="19.7" customHeight="1">
      <c r="A1" s="1" t="inlineStr">
        <is>
          <t>ВЛ 220 Зейская ГЭС - Магдагачи</t>
        </is>
      </c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02-34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34 ВЛ 220 Зейская ГЭС - Магдагачи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J40</f>
        <v>577.57877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K40</f>
        <v>200.46173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1 квартал 2000 г.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42" customHeight="1">
      <c r="A20" s="24" t="inlineStr">
        <is>
          <t>1</t>
        </is>
      </c>
      <c r="B20" s="25" t="inlineStr">
        <is>
          <t>02-34-01</t>
        </is>
      </c>
      <c r="C20" s="25" t="inlineStr">
        <is>
          <t>34 ВЛ 220 Зейская ГЭС - Магдагачи. Зейское уч. л-во Зейского л-ва</t>
        </is>
      </c>
      <c r="F20" s="26" t="n">
        <v>129.6074</v>
      </c>
      <c r="G20" s="26" t="n">
        <v>0</v>
      </c>
      <c r="H20" s="26" t="n">
        <v>0</v>
      </c>
      <c r="I20" s="26" t="n">
        <v>0</v>
      </c>
      <c r="J20" s="26" t="n">
        <f>SUM(F20:I20)</f>
        <v>129.6074</v>
      </c>
      <c r="K20" s="26" t="n">
        <v>43.90265</v>
      </c>
      <c r="L20" s="27" t="n"/>
    </row>
    <row r="21" ht="42" customHeight="1">
      <c r="A21" s="24" t="inlineStr">
        <is>
          <t>2</t>
        </is>
      </c>
      <c r="B21" s="25" t="inlineStr">
        <is>
          <t>02-34-02</t>
        </is>
      </c>
      <c r="C21" s="25" t="inlineStr">
        <is>
          <t>34 ВЛ 220 Зейская ГЭС - Магдагачи. Зейское уч. л-во Зейского л-ва</t>
        </is>
      </c>
      <c r="F21" s="26" t="n">
        <v>11.24276</v>
      </c>
      <c r="G21" s="26" t="n">
        <v>0</v>
      </c>
      <c r="H21" s="26" t="n">
        <v>0</v>
      </c>
      <c r="I21" s="26" t="n">
        <v>0</v>
      </c>
      <c r="J21" s="26" t="n">
        <f>SUM(F21:I21)</f>
        <v>11.24276</v>
      </c>
      <c r="K21" s="26" t="n">
        <v>4.88816</v>
      </c>
      <c r="L21" s="27" t="n"/>
    </row>
    <row r="22" ht="28.7" customHeight="1">
      <c r="A22" s="24" t="inlineStr">
        <is>
          <t>3</t>
        </is>
      </c>
      <c r="B22" s="25" t="inlineStr">
        <is>
          <t>02-34-03</t>
        </is>
      </c>
      <c r="C22" s="25" t="inlineStr">
        <is>
          <t>34 ВЛ 220 Зейская ГЭС - Магдагачи. Зейский р-он</t>
        </is>
      </c>
      <c r="F22" s="26" t="n">
        <v>2.36419</v>
      </c>
      <c r="G22" s="26" t="n">
        <v>0</v>
      </c>
      <c r="H22" s="26" t="n">
        <v>0</v>
      </c>
      <c r="I22" s="26" t="n">
        <v>0</v>
      </c>
      <c r="J22" s="26" t="n">
        <f>SUM(F22:I22)</f>
        <v>2.36419</v>
      </c>
      <c r="K22" s="26" t="n">
        <v>0.80248</v>
      </c>
      <c r="L22" s="27" t="n"/>
    </row>
    <row r="23" ht="28.7" customHeight="1">
      <c r="A23" s="24" t="inlineStr">
        <is>
          <t>4</t>
        </is>
      </c>
      <c r="B23" s="25" t="inlineStr">
        <is>
          <t>02-34-04</t>
        </is>
      </c>
      <c r="C23" s="25" t="inlineStr">
        <is>
          <t>34 ВЛ 220 Зейская ГЭС - Магдагачи. Зейский р-он</t>
        </is>
      </c>
      <c r="F23" s="26" t="n">
        <v>0.20219</v>
      </c>
      <c r="G23" s="26" t="n">
        <v>0</v>
      </c>
      <c r="H23" s="26" t="n">
        <v>0</v>
      </c>
      <c r="I23" s="26" t="n">
        <v>0</v>
      </c>
      <c r="J23" s="26" t="n">
        <f>SUM(F23:I23)</f>
        <v>0.20219</v>
      </c>
      <c r="K23" s="26" t="n">
        <v>0.08791</v>
      </c>
      <c r="L23" s="27" t="n"/>
    </row>
    <row r="24" ht="42" customHeight="1">
      <c r="A24" s="24" t="inlineStr">
        <is>
          <t>5</t>
        </is>
      </c>
      <c r="B24" s="25" t="inlineStr">
        <is>
          <t>02-34-05</t>
        </is>
      </c>
      <c r="C24" s="25" t="inlineStr">
        <is>
          <t>34 ВЛ 220 Зейская ГЭС - Магдагачи.  Зейский р-он Николаевский сельсовет</t>
        </is>
      </c>
      <c r="F24" s="26" t="n">
        <v>6.97084</v>
      </c>
      <c r="G24" s="26" t="n">
        <v>0</v>
      </c>
      <c r="H24" s="26" t="n">
        <v>0</v>
      </c>
      <c r="I24" s="26" t="n">
        <v>0</v>
      </c>
      <c r="J24" s="26" t="n">
        <f>SUM(F24:I24)</f>
        <v>6.97084</v>
      </c>
      <c r="K24" s="26" t="n">
        <v>2.38208</v>
      </c>
      <c r="L24" s="27" t="n"/>
    </row>
    <row r="25" ht="42" customHeight="1">
      <c r="A25" s="24" t="inlineStr">
        <is>
          <t>6</t>
        </is>
      </c>
      <c r="B25" s="25" t="inlineStr">
        <is>
          <t>02-34-06</t>
        </is>
      </c>
      <c r="C25" s="25" t="inlineStr">
        <is>
          <t>34 ВЛ 220 Зейская ГЭС - Магдагачи.  Зейский р-он Николаевский сельсовет</t>
        </is>
      </c>
      <c r="F25" s="26" t="n">
        <v>0.61091</v>
      </c>
      <c r="G25" s="26" t="n">
        <v>0</v>
      </c>
      <c r="H25" s="26" t="n">
        <v>0</v>
      </c>
      <c r="I25" s="26" t="n">
        <v>0</v>
      </c>
      <c r="J25" s="26" t="n">
        <f>SUM(F25:I25)</f>
        <v>0.61091</v>
      </c>
      <c r="K25" s="26" t="n">
        <v>0.26561</v>
      </c>
      <c r="L25" s="27" t="n"/>
    </row>
    <row r="26" ht="42" customHeight="1">
      <c r="A26" s="24" t="inlineStr">
        <is>
          <t>7</t>
        </is>
      </c>
      <c r="B26" s="25" t="inlineStr">
        <is>
          <t>02-34-07</t>
        </is>
      </c>
      <c r="C26" s="25" t="inlineStr">
        <is>
          <t>34 ВЛ 220 Зейская ГЭС - Магдагачи. Золотогорское уч. л-во Зейского л-ва</t>
        </is>
      </c>
      <c r="F26" s="26" t="n">
        <v>43.18712</v>
      </c>
      <c r="G26" s="26" t="n">
        <v>0</v>
      </c>
      <c r="H26" s="26" t="n">
        <v>0</v>
      </c>
      <c r="I26" s="26" t="n">
        <v>0</v>
      </c>
      <c r="J26" s="26" t="n">
        <f>SUM(F26:I26)</f>
        <v>43.18712</v>
      </c>
      <c r="K26" s="26" t="n">
        <v>14.8677</v>
      </c>
      <c r="L26" s="27" t="n"/>
    </row>
    <row r="27" ht="42" customHeight="1">
      <c r="A27" s="24" t="inlineStr">
        <is>
          <t>8</t>
        </is>
      </c>
      <c r="B27" s="25" t="inlineStr">
        <is>
          <t>02-34-08</t>
        </is>
      </c>
      <c r="C27" s="25" t="inlineStr">
        <is>
          <t>34 ВЛ 220 Зейская ГЭС - Магдагачи. Золотогорское уч. л-во Зейского л-ва</t>
        </is>
      </c>
      <c r="F27" s="26" t="n">
        <v>3.49883</v>
      </c>
      <c r="G27" s="26" t="n">
        <v>0</v>
      </c>
      <c r="H27" s="26" t="n">
        <v>0</v>
      </c>
      <c r="I27" s="26" t="n">
        <v>0</v>
      </c>
      <c r="J27" s="26" t="n">
        <f>SUM(F27:I27)</f>
        <v>3.49883</v>
      </c>
      <c r="K27" s="26" t="n">
        <v>1.52123</v>
      </c>
      <c r="L27" s="27" t="n"/>
    </row>
    <row r="28" ht="42" customHeight="1">
      <c r="A28" s="24" t="inlineStr">
        <is>
          <t>9</t>
        </is>
      </c>
      <c r="B28" s="25" t="inlineStr">
        <is>
          <t>02-34-09</t>
        </is>
      </c>
      <c r="C28" s="25" t="inlineStr">
        <is>
          <t>34 ВЛ 220 Зейская ГЭС - Магдагачи. Овсянковское уч. л-во Зейского л-ва</t>
        </is>
      </c>
      <c r="F28" s="26" t="n">
        <v>246.17301</v>
      </c>
      <c r="G28" s="26" t="n">
        <v>0</v>
      </c>
      <c r="H28" s="26" t="n">
        <v>0</v>
      </c>
      <c r="I28" s="26" t="n">
        <v>0</v>
      </c>
      <c r="J28" s="26" t="n">
        <f>SUM(F28:I28)</f>
        <v>246.17301</v>
      </c>
      <c r="K28" s="26" t="n">
        <v>83.3686</v>
      </c>
      <c r="L28" s="27" t="n"/>
    </row>
    <row r="29" ht="42" customHeight="1">
      <c r="A29" s="24" t="inlineStr">
        <is>
          <t>10</t>
        </is>
      </c>
      <c r="B29" s="25" t="inlineStr">
        <is>
          <t>02-34-10</t>
        </is>
      </c>
      <c r="C29" s="25" t="inlineStr">
        <is>
          <t>34 ВЛ 220 Зейская ГЭС - Магдагачи. Овсянковское уч. л-во Зейского л-ва</t>
        </is>
      </c>
      <c r="F29" s="26" t="n">
        <v>21.20927</v>
      </c>
      <c r="G29" s="26" t="n">
        <v>0</v>
      </c>
      <c r="H29" s="26" t="n">
        <v>0</v>
      </c>
      <c r="I29" s="26" t="n">
        <v>0</v>
      </c>
      <c r="J29" s="26" t="n">
        <f>SUM(F29:I29)</f>
        <v>21.20927</v>
      </c>
      <c r="K29" s="26" t="n">
        <v>9.22142</v>
      </c>
      <c r="L29" s="27" t="n"/>
    </row>
    <row r="30" ht="42" customHeight="1">
      <c r="A30" s="24" t="inlineStr">
        <is>
          <t>11</t>
        </is>
      </c>
      <c r="B30" s="25" t="inlineStr">
        <is>
          <t>02-34-11</t>
        </is>
      </c>
      <c r="C30" s="25" t="inlineStr">
        <is>
          <t>34 ВЛ 220 Зейская ГЭС - Магдагачи. Зейский р-он Овсянковский сельсовет</t>
        </is>
      </c>
      <c r="F30" s="26" t="n">
        <v>26.45341</v>
      </c>
      <c r="G30" s="26" t="n">
        <v>0</v>
      </c>
      <c r="H30" s="26" t="n">
        <v>0</v>
      </c>
      <c r="I30" s="26" t="n">
        <v>0</v>
      </c>
      <c r="J30" s="26" t="n">
        <f>SUM(F30:I30)</f>
        <v>26.45341</v>
      </c>
      <c r="K30" s="26" t="n">
        <v>9.14348</v>
      </c>
      <c r="L30" s="27" t="n"/>
    </row>
    <row r="31" ht="42" customHeight="1">
      <c r="A31" s="24" t="inlineStr">
        <is>
          <t>12</t>
        </is>
      </c>
      <c r="B31" s="25" t="inlineStr">
        <is>
          <t>02-34-12</t>
        </is>
      </c>
      <c r="C31" s="25" t="inlineStr">
        <is>
          <t>34 ВЛ 220 Зейская ГЭС - Магдагачи. Зейский р-он Овсянковский сельсовет</t>
        </is>
      </c>
      <c r="F31" s="26" t="n">
        <v>2.11196</v>
      </c>
      <c r="G31" s="26" t="n">
        <v>0</v>
      </c>
      <c r="H31" s="26" t="n">
        <v>0</v>
      </c>
      <c r="I31" s="26" t="n">
        <v>0</v>
      </c>
      <c r="J31" s="26" t="n">
        <f>SUM(F31:I31)</f>
        <v>2.11196</v>
      </c>
      <c r="K31" s="26" t="n">
        <v>0.9182399999999999</v>
      </c>
      <c r="L31" s="27" t="n"/>
    </row>
    <row r="32" ht="42" customHeight="1">
      <c r="A32" s="24" t="inlineStr">
        <is>
          <t>13</t>
        </is>
      </c>
      <c r="B32" s="25" t="inlineStr">
        <is>
          <t>02-34-13</t>
        </is>
      </c>
      <c r="C32" s="25" t="inlineStr">
        <is>
          <t>34 ВЛ 220 Зейская ГЭС - Магдагачи. Зейский р-он Ивановский сельсовет</t>
        </is>
      </c>
      <c r="F32" s="26" t="n">
        <v>37.52678</v>
      </c>
      <c r="G32" s="26" t="n">
        <v>0</v>
      </c>
      <c r="H32" s="26" t="n">
        <v>0</v>
      </c>
      <c r="I32" s="26" t="n">
        <v>0</v>
      </c>
      <c r="J32" s="26" t="n">
        <f>SUM(F32:I32)</f>
        <v>37.52678</v>
      </c>
      <c r="K32" s="26" t="n">
        <v>12.62302</v>
      </c>
      <c r="L32" s="27" t="n"/>
    </row>
    <row r="33" ht="42" customHeight="1">
      <c r="A33" s="24" t="inlineStr">
        <is>
          <t>14</t>
        </is>
      </c>
      <c r="B33" s="25" t="inlineStr">
        <is>
          <t>02-34-14</t>
        </is>
      </c>
      <c r="C33" s="25" t="inlineStr">
        <is>
          <t>34 ВЛ 220 Зейская ГЭС - Магдагачи. Зейский р-он Ивановский сельсовет</t>
        </is>
      </c>
      <c r="F33" s="26" t="n">
        <v>3.31264</v>
      </c>
      <c r="G33" s="26" t="n">
        <v>0</v>
      </c>
      <c r="H33" s="26" t="n">
        <v>0</v>
      </c>
      <c r="I33" s="26" t="n">
        <v>0</v>
      </c>
      <c r="J33" s="26" t="n">
        <f>SUM(F33:I33)</f>
        <v>3.31264</v>
      </c>
      <c r="K33" s="26" t="n">
        <v>1.44028</v>
      </c>
      <c r="L33" s="27" t="n"/>
    </row>
    <row r="34" ht="42" customHeight="1">
      <c r="A34" s="24" t="inlineStr">
        <is>
          <t>15</t>
        </is>
      </c>
      <c r="B34" s="25" t="inlineStr">
        <is>
          <t>02-34-15</t>
        </is>
      </c>
      <c r="C34" s="25" t="inlineStr">
        <is>
          <t>34 ВЛ 220 Зейская ГЭС - Магдагачи. Магдагачинский р-он</t>
        </is>
      </c>
      <c r="F34" s="26" t="n">
        <v>3.48804</v>
      </c>
      <c r="G34" s="26" t="n">
        <v>0</v>
      </c>
      <c r="H34" s="26" t="n">
        <v>0</v>
      </c>
      <c r="I34" s="26" t="n">
        <v>0</v>
      </c>
      <c r="J34" s="26" t="n">
        <f>SUM(F34:I34)</f>
        <v>3.48804</v>
      </c>
      <c r="K34" s="26" t="n">
        <v>1.19021</v>
      </c>
      <c r="L34" s="27" t="n"/>
    </row>
    <row r="35" ht="42" customHeight="1">
      <c r="A35" s="24" t="inlineStr">
        <is>
          <t>16</t>
        </is>
      </c>
      <c r="B35" s="25" t="inlineStr">
        <is>
          <t>02-34-16</t>
        </is>
      </c>
      <c r="C35" s="25" t="inlineStr">
        <is>
          <t>34 ВЛ 220 Зейская ГЭС - Магдагачи. Магдагачинский р-он</t>
        </is>
      </c>
      <c r="F35" s="26" t="n">
        <v>0.29272</v>
      </c>
      <c r="G35" s="26" t="n">
        <v>0</v>
      </c>
      <c r="H35" s="26" t="n">
        <v>0</v>
      </c>
      <c r="I35" s="26" t="n">
        <v>0</v>
      </c>
      <c r="J35" s="26" t="n">
        <f>SUM(F35:I35)</f>
        <v>0.29272</v>
      </c>
      <c r="K35" s="26" t="n">
        <v>0.12727</v>
      </c>
      <c r="L35" s="27" t="n"/>
    </row>
    <row r="36" ht="42" customHeight="1">
      <c r="A36" s="24" t="inlineStr">
        <is>
          <t>17</t>
        </is>
      </c>
      <c r="B36" s="25" t="inlineStr">
        <is>
          <t>02-34-17</t>
        </is>
      </c>
      <c r="C36" s="25" t="inlineStr">
        <is>
          <t>34 ВЛ 220 Зейская ГЭС - Магдагачи. Магдагачинское уч. л-во Магдагачинского л-ва</t>
        </is>
      </c>
      <c r="F36" s="26" t="n">
        <v>36.10707</v>
      </c>
      <c r="G36" s="26" t="n">
        <v>0</v>
      </c>
      <c r="H36" s="26" t="n">
        <v>0</v>
      </c>
      <c r="I36" s="26" t="n">
        <v>0</v>
      </c>
      <c r="J36" s="26" t="n">
        <f>SUM(F36:I36)</f>
        <v>36.10707</v>
      </c>
      <c r="K36" s="26" t="n">
        <v>12.31155</v>
      </c>
      <c r="L36" s="27" t="n"/>
    </row>
    <row r="37" ht="42" customHeight="1">
      <c r="A37" s="24" t="inlineStr">
        <is>
          <t>18</t>
        </is>
      </c>
      <c r="B37" s="25" t="inlineStr">
        <is>
          <t>02-34-18</t>
        </is>
      </c>
      <c r="C37" s="25" t="inlineStr">
        <is>
          <t>34 ВЛ 220 Зейская ГЭС - Магдагачи. Магдагачинское уч. л-во Магдагачинского л-ва</t>
        </is>
      </c>
      <c r="F37" s="26" t="n">
        <v>3.21963</v>
      </c>
      <c r="G37" s="26" t="n">
        <v>0</v>
      </c>
      <c r="H37" s="26" t="n">
        <v>0</v>
      </c>
      <c r="I37" s="26" t="n">
        <v>0</v>
      </c>
      <c r="J37" s="26" t="n">
        <f>SUM(F37:I37)</f>
        <v>3.21963</v>
      </c>
      <c r="K37" s="26" t="n">
        <v>1.39984</v>
      </c>
      <c r="L37" s="27" t="n"/>
    </row>
    <row r="38" ht="19.7" customHeight="1">
      <c r="A38" s="23" t="inlineStr">
        <is>
          <t>19</t>
        </is>
      </c>
      <c r="B38" s="28" t="inlineStr">
        <is>
          <t>Итого по разделу: Локальные сметы</t>
        </is>
      </c>
      <c r="C38" s="55" t="n"/>
      <c r="D38" s="55" t="n"/>
      <c r="E38" s="87" t="n"/>
      <c r="F38" s="29" t="n">
        <f>SUM(F20:F37)</f>
        <v>577.57877</v>
      </c>
      <c r="G38" s="29" t="n">
        <f>SUM(G20:G37)</f>
        <v>0</v>
      </c>
      <c r="H38" s="29" t="n">
        <f>SUM(H20:H37)</f>
        <v>0</v>
      </c>
      <c r="I38" s="29" t="n">
        <f>SUM(I20:I37)</f>
        <v>0</v>
      </c>
      <c r="J38" s="29" t="n">
        <f>SUM(J20:J37)</f>
        <v>577.57877</v>
      </c>
      <c r="K38" s="29" t="n">
        <f>SUM(K20:K37)</f>
        <v>200.46173</v>
      </c>
      <c r="L38" s="30" t="n"/>
    </row>
    <row r="39" ht="19.7" customHeight="1">
      <c r="A39" s="23" t="inlineStr">
        <is>
          <t>Всего по смете</t>
        </is>
      </c>
      <c r="B39" s="55" t="n"/>
      <c r="C39" s="55" t="n"/>
      <c r="D39" s="55" t="n"/>
      <c r="E39" s="55" t="n"/>
      <c r="F39" s="55" t="n"/>
      <c r="G39" s="55" t="n"/>
      <c r="H39" s="55" t="n"/>
      <c r="I39" s="55" t="n"/>
      <c r="J39" s="55" t="n"/>
      <c r="K39" s="55" t="n"/>
      <c r="L39" s="87" t="n"/>
    </row>
    <row r="40" ht="22.5" customHeight="1">
      <c r="A40" s="23" t="n"/>
      <c r="B40" s="28" t="inlineStr">
        <is>
          <t>Всего по смете</t>
        </is>
      </c>
      <c r="C40" s="55" t="n"/>
      <c r="D40" s="55" t="n"/>
      <c r="E40" s="87" t="n"/>
      <c r="F40" s="29" t="n">
        <f>SUM(F20:F37)</f>
        <v>577.57877</v>
      </c>
      <c r="G40" s="29" t="n">
        <f>SUM(G20:G37)</f>
        <v>0</v>
      </c>
      <c r="H40" s="29" t="n">
        <f>SUM(H20:H37)</f>
        <v>0</v>
      </c>
      <c r="I40" s="29" t="n">
        <f>SUM(I20:I37)</f>
        <v>0</v>
      </c>
      <c r="J40" s="29" t="n">
        <f>SUM(J20:J37)</f>
        <v>577.57877</v>
      </c>
      <c r="K40" s="29" t="n">
        <f>SUM(K20:K37)</f>
        <v>200.46173</v>
      </c>
      <c r="L40" s="30" t="n"/>
    </row>
    <row r="41" ht="19.7" customHeight="1">
      <c r="A41" s="31" t="inlineStr">
        <is>
          <t>Составил</t>
        </is>
      </c>
      <c r="C41" s="32" t="inlineStr">
        <is>
          <t>Григорова И. А.</t>
        </is>
      </c>
      <c r="D41" s="52" t="n"/>
      <c r="E41" s="52" t="n"/>
      <c r="F41" s="52" t="n"/>
      <c r="G41" s="52" t="n"/>
      <c r="H41" s="52" t="n"/>
      <c r="I41" s="52" t="n"/>
      <c r="J41" s="52" t="n"/>
      <c r="K41" s="52" t="n"/>
      <c r="L41" s="52" t="n"/>
    </row>
    <row r="42" ht="19.7" customHeight="1">
      <c r="A42" s="33" t="n"/>
      <c r="B42" s="34" t="n"/>
      <c r="C42" s="35" t="n"/>
    </row>
    <row r="43" ht="19.7" customHeight="1">
      <c r="A43" s="31" t="inlineStr">
        <is>
          <t>Проверил</t>
        </is>
      </c>
      <c r="C43" s="32" t="inlineStr">
        <is>
          <t>Черкасов А. В.</t>
        </is>
      </c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</row>
    <row r="44" ht="19.7" customHeight="1">
      <c r="A44" s="36" t="n"/>
      <c r="B44" s="37" t="n"/>
      <c r="C44" s="35" t="n"/>
    </row>
    <row r="45" ht="19.7" customHeight="1"/>
  </sheetData>
  <mergeCells count="57">
    <mergeCell ref="B40:E40"/>
    <mergeCell ref="L13:L14"/>
    <mergeCell ref="C13:E14"/>
    <mergeCell ref="C31:E31"/>
    <mergeCell ref="F16:J16"/>
    <mergeCell ref="C22:E22"/>
    <mergeCell ref="C7:L7"/>
    <mergeCell ref="A1:E1"/>
    <mergeCell ref="A16:A17"/>
    <mergeCell ref="C21:E21"/>
    <mergeCell ref="A10:D10"/>
    <mergeCell ref="A3:L3"/>
    <mergeCell ref="C36:E36"/>
    <mergeCell ref="C27:E27"/>
    <mergeCell ref="B13:B14"/>
    <mergeCell ref="A41:B41"/>
    <mergeCell ref="A8:C8"/>
    <mergeCell ref="C23:E23"/>
    <mergeCell ref="E10:L10"/>
    <mergeCell ref="A11:D11"/>
    <mergeCell ref="C42:L42"/>
    <mergeCell ref="A4:L4"/>
    <mergeCell ref="C32:E32"/>
    <mergeCell ref="C16:E17"/>
    <mergeCell ref="C28:E28"/>
    <mergeCell ref="A2:E2"/>
    <mergeCell ref="A19:L19"/>
    <mergeCell ref="A13:A14"/>
    <mergeCell ref="C37:E37"/>
    <mergeCell ref="E11:L11"/>
    <mergeCell ref="C18:E18"/>
    <mergeCell ref="A9:C9"/>
    <mergeCell ref="K13:K14"/>
    <mergeCell ref="D6:L6"/>
    <mergeCell ref="C30:E30"/>
    <mergeCell ref="C34:E34"/>
    <mergeCell ref="C15:E15"/>
    <mergeCell ref="F13:J13"/>
    <mergeCell ref="A39:L39"/>
    <mergeCell ref="C24:E24"/>
    <mergeCell ref="C44:L44"/>
    <mergeCell ref="C41:L41"/>
    <mergeCell ref="D9:K9"/>
    <mergeCell ref="C33:E33"/>
    <mergeCell ref="D8:K8"/>
    <mergeCell ref="A43:B43"/>
    <mergeCell ref="A6:C6"/>
    <mergeCell ref="B38:E38"/>
    <mergeCell ref="K16:K17"/>
    <mergeCell ref="C26:E26"/>
    <mergeCell ref="L16:L17"/>
    <mergeCell ref="B16:B17"/>
    <mergeCell ref="C43:L43"/>
    <mergeCell ref="C29:E29"/>
    <mergeCell ref="C20:E20"/>
    <mergeCell ref="C35:E35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89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L44"/>
  <sheetViews>
    <sheetView showGridLines="0" workbookViewId="0">
      <selection activeCell="A1" sqref="A1"/>
    </sheetView>
  </sheetViews>
  <sheetFormatPr baseColWidth="8" defaultRowHeight="12"/>
  <cols>
    <col width="5" customWidth="1" min="1" max="1"/>
    <col width="9.7109375" customWidth="1" min="2" max="2"/>
    <col width="10" customWidth="1" min="3" max="3"/>
    <col width="16.42578125" customWidth="1" min="4" max="4"/>
    <col hidden="1" width="3.42578125" customWidth="1" min="5" max="5"/>
    <col width="12.140625" customWidth="1" min="6" max="6"/>
    <col width="7.85546875" customWidth="1" min="7" max="7"/>
    <col width="8.5703125" customWidth="1" min="8" max="8"/>
    <col width="6.42578125" customWidth="1" min="9" max="9"/>
    <col width="11.140625" customWidth="1" min="10" max="11"/>
    <col width="13" customWidth="1" min="11" max="11"/>
    <col width="13.28515625" customWidth="1" min="12" max="12"/>
    <col width="9.140625" customWidth="1" min="13" max="16384"/>
  </cols>
  <sheetData>
    <row r="1" ht="19.7" customHeight="1">
      <c r="A1" s="1" t="inlineStr">
        <is>
          <t>ВЛ 220 Зейская ГЭС - Магдагачи</t>
        </is>
      </c>
      <c r="B1" s="52" t="n"/>
      <c r="C1" s="52" t="n"/>
      <c r="D1" s="52" t="n"/>
      <c r="E1" s="52" t="n"/>
    </row>
    <row r="2" ht="19.7" customHeight="1">
      <c r="A2" s="3" t="inlineStr">
        <is>
          <t>(наименование стройки)</t>
        </is>
      </c>
    </row>
    <row r="3" ht="22.7" customHeight="1">
      <c r="A3" s="5" t="inlineStr">
        <is>
          <t>ОБЪЕКТНЫЙ СМЕТНЫЙ РАСЧЁТ № 02-34</t>
        </is>
      </c>
    </row>
    <row r="4" ht="22.7" customHeight="1">
      <c r="A4" s="5" t="inlineStr">
        <is>
          <t>(ОБЪЕКТНАЯ СМЕТА)</t>
        </is>
      </c>
    </row>
    <row r="5" ht="19.7" customHeight="1"/>
    <row r="6" ht="20.65" customHeight="1">
      <c r="A6" s="6" t="inlineStr">
        <is>
          <t xml:space="preserve">на строительство </t>
        </is>
      </c>
      <c r="D6" s="7" t="inlineStr">
        <is>
          <t>Расширение просеки ВЛ 220-500 кВ. 34 ВЛ 220 Зейская ГЭС - Магдагачи</t>
        </is>
      </c>
      <c r="E6" s="52" t="n"/>
      <c r="F6" s="52" t="n"/>
      <c r="G6" s="52" t="n"/>
      <c r="H6" s="52" t="n"/>
      <c r="I6" s="52" t="n"/>
      <c r="J6" s="52" t="n"/>
      <c r="K6" s="52" t="n"/>
      <c r="L6" s="52" t="n"/>
    </row>
    <row r="7" ht="19.7" customHeight="1">
      <c r="A7" s="8" t="n"/>
      <c r="B7" s="9" t="n"/>
      <c r="C7" s="3" t="inlineStr">
        <is>
          <t>(наименование объекта)</t>
        </is>
      </c>
    </row>
    <row r="8" ht="19.7" customHeight="1">
      <c r="A8" s="10" t="inlineStr">
        <is>
          <t>Сметная стоимость</t>
        </is>
      </c>
      <c r="D8" s="11" t="n">
        <f>J40</f>
        <v>34053.95316</v>
      </c>
      <c r="E8" s="52" t="n"/>
      <c r="F8" s="52" t="n"/>
      <c r="G8" s="52" t="n"/>
      <c r="H8" s="52" t="n"/>
      <c r="I8" s="52" t="n"/>
      <c r="J8" s="52" t="n"/>
      <c r="K8" s="52" t="n"/>
      <c r="L8" s="6" t="inlineStr">
        <is>
          <t>тыс.руб.</t>
        </is>
      </c>
    </row>
    <row r="9" ht="19.7" customHeight="1">
      <c r="A9" s="6" t="inlineStr">
        <is>
          <t>Средства на оплату труда</t>
        </is>
      </c>
      <c r="D9" s="11" t="n">
        <f>K40</f>
        <v>14284.90294</v>
      </c>
      <c r="E9" s="52" t="n"/>
      <c r="F9" s="52" t="n"/>
      <c r="G9" s="52" t="n"/>
      <c r="H9" s="52" t="n"/>
      <c r="I9" s="52" t="n"/>
      <c r="J9" s="52" t="n"/>
      <c r="K9" s="52" t="n"/>
      <c r="L9" s="6" t="inlineStr">
        <is>
          <t>тыс.руб.</t>
        </is>
      </c>
    </row>
    <row r="10" ht="20.45" customHeight="1">
      <c r="A10" s="10" t="inlineStr">
        <is>
          <t>Расчетный измеритель единичной стоимости</t>
        </is>
      </c>
      <c r="E10" s="12" t="n"/>
      <c r="F10" s="52" t="n"/>
      <c r="G10" s="52" t="n"/>
      <c r="H10" s="52" t="n"/>
      <c r="I10" s="52" t="n"/>
      <c r="J10" s="52" t="n"/>
      <c r="K10" s="52" t="n"/>
      <c r="L10" s="52" t="n"/>
    </row>
    <row r="11" ht="22.15" customHeight="1">
      <c r="A11" s="10" t="inlineStr">
        <is>
          <t xml:space="preserve">Составлен(а) в ценах по состоянию на </t>
        </is>
      </c>
      <c r="E11" s="13" t="inlineStr">
        <is>
          <t>I квартал 2026 года</t>
        </is>
      </c>
      <c r="F11" s="52" t="n"/>
      <c r="G11" s="52" t="n"/>
      <c r="H11" s="52" t="n"/>
      <c r="I11" s="52" t="n"/>
      <c r="J11" s="52" t="n"/>
      <c r="K11" s="52" t="n"/>
      <c r="L11" s="52" t="n"/>
    </row>
    <row r="12" ht="19.7" customHeight="1"/>
    <row r="13" ht="19.7" customHeight="1">
      <c r="A13" s="14" t="inlineStr">
        <is>
          <t>№ 
п.п.</t>
        </is>
      </c>
      <c r="B13" s="14" t="inlineStr">
        <is>
          <t>Номера
сметных
расчетов
(смет)</t>
        </is>
      </c>
      <c r="C13" s="14" t="inlineStr">
        <is>
          <t>Наименование работ и затрат</t>
        </is>
      </c>
      <c r="D13" s="59" t="n"/>
      <c r="E13" s="80" t="n"/>
      <c r="F13" s="14" t="inlineStr">
        <is>
          <t>Сметная стоимость</t>
        </is>
      </c>
      <c r="G13" s="55" t="n"/>
      <c r="H13" s="55" t="n"/>
      <c r="I13" s="55" t="n"/>
      <c r="J13" s="87" t="n"/>
      <c r="K13" s="14" t="inlineStr">
        <is>
          <t>Средства на оплату труда</t>
        </is>
      </c>
      <c r="L13" s="14" t="inlineStr">
        <is>
          <t>Показа-
тели единич-
ной стоимос-
ти</t>
        </is>
      </c>
    </row>
    <row r="14" ht="82.15000000000001" customHeight="1">
      <c r="A14" s="82" t="n"/>
      <c r="B14" s="82" t="n"/>
      <c r="C14" s="83" t="n"/>
      <c r="D14" s="52" t="n"/>
      <c r="E14" s="84" t="n"/>
      <c r="F14" s="14" t="inlineStr">
        <is>
          <t>строитель-
ных (ремонтно-
строитель-
ных)
 работ</t>
        </is>
      </c>
      <c r="G14" s="14" t="inlineStr">
        <is>
          <t>Монтаж-
ных работ</t>
        </is>
      </c>
      <c r="H14" s="14" t="inlineStr">
        <is>
          <t>Оборудова-
ния, мебели, инвентаря</t>
        </is>
      </c>
      <c r="I14" s="14" t="inlineStr">
        <is>
          <t>Прочих затрат</t>
        </is>
      </c>
      <c r="J14" s="14" t="inlineStr">
        <is>
          <t>Всего</t>
        </is>
      </c>
      <c r="K14" s="82" t="n"/>
      <c r="L14" s="82" t="n"/>
    </row>
    <row r="15" hidden="1" ht="19.7" customHeight="1">
      <c r="A15" s="22" t="n"/>
      <c r="B15" s="22" t="n"/>
      <c r="C15" s="22" t="n"/>
      <c r="D15" s="55" t="n"/>
      <c r="E15" s="87" t="n"/>
      <c r="F15" s="22" t="n"/>
      <c r="G15" s="22" t="n"/>
      <c r="H15" s="22" t="n"/>
      <c r="I15" s="22" t="n"/>
      <c r="J15" s="22" t="n"/>
      <c r="K15" s="22" t="n"/>
      <c r="L15" s="22" t="n"/>
    </row>
    <row r="16" hidden="1" ht="19.7" customHeight="1">
      <c r="A16" s="14" t="n"/>
      <c r="B16" s="14" t="n"/>
      <c r="C16" s="14" t="n"/>
      <c r="D16" s="59" t="n"/>
      <c r="E16" s="80" t="n"/>
      <c r="F16" s="14" t="n"/>
      <c r="G16" s="55" t="n"/>
      <c r="H16" s="55" t="n"/>
      <c r="I16" s="55" t="n"/>
      <c r="J16" s="87" t="n"/>
      <c r="K16" s="14" t="n"/>
      <c r="L16" s="14" t="n"/>
    </row>
    <row r="17" hidden="1" ht="73.5" customHeight="1">
      <c r="A17" s="82" t="n"/>
      <c r="B17" s="82" t="n"/>
      <c r="C17" s="83" t="n"/>
      <c r="D17" s="52" t="n"/>
      <c r="E17" s="84" t="n"/>
      <c r="F17" s="14" t="n"/>
      <c r="G17" s="14" t="n"/>
      <c r="H17" s="14" t="n"/>
      <c r="I17" s="14" t="n"/>
      <c r="J17" s="14" t="n"/>
      <c r="K17" s="82" t="n"/>
      <c r="L17" s="82" t="n"/>
    </row>
    <row r="18" ht="19.7" customHeight="1">
      <c r="A18" s="22" t="inlineStr">
        <is>
          <t>1</t>
        </is>
      </c>
      <c r="B18" s="22" t="inlineStr">
        <is>
          <t>2</t>
        </is>
      </c>
      <c r="C18" s="22" t="n">
        <v>3</v>
      </c>
      <c r="D18" s="55" t="n"/>
      <c r="E18" s="87" t="n"/>
      <c r="F18" s="22" t="inlineStr">
        <is>
          <t>4</t>
        </is>
      </c>
      <c r="G18" s="22" t="inlineStr">
        <is>
          <t>5</t>
        </is>
      </c>
      <c r="H18" s="22" t="inlineStr">
        <is>
          <t>6</t>
        </is>
      </c>
      <c r="I18" s="22" t="inlineStr">
        <is>
          <t>7</t>
        </is>
      </c>
      <c r="J18" s="22" t="inlineStr">
        <is>
          <t>8</t>
        </is>
      </c>
      <c r="K18" s="22" t="inlineStr">
        <is>
          <t>9</t>
        </is>
      </c>
      <c r="L18" s="22" t="inlineStr">
        <is>
          <t>10</t>
        </is>
      </c>
    </row>
    <row r="19" ht="19.7" customHeight="1">
      <c r="A19" s="23" t="inlineStr">
        <is>
          <t>Раздел 1. Локальные сметы</t>
        </is>
      </c>
      <c r="B19" s="55" t="n"/>
      <c r="C19" s="55" t="n"/>
      <c r="D19" s="55" t="n"/>
      <c r="E19" s="55" t="n"/>
      <c r="F19" s="55" t="n"/>
      <c r="G19" s="55" t="n"/>
      <c r="H19" s="55" t="n"/>
      <c r="I19" s="55" t="n"/>
      <c r="J19" s="55" t="n"/>
      <c r="K19" s="55" t="n"/>
      <c r="L19" s="87" t="n"/>
    </row>
    <row r="20" ht="42" customHeight="1">
      <c r="A20" s="24" t="inlineStr">
        <is>
          <t>1</t>
        </is>
      </c>
      <c r="B20" s="25" t="inlineStr">
        <is>
          <t>02-34-01</t>
        </is>
      </c>
      <c r="C20" s="25" t="inlineStr">
        <is>
          <t>34 ВЛ 220 Зейская ГЭС - Магдагачи. Зейское уч. л-во Зейского л-ва</t>
        </is>
      </c>
      <c r="F20" s="38" t="n">
        <v>7490.103</v>
      </c>
      <c r="G20" s="26" t="n">
        <v>0</v>
      </c>
      <c r="H20" s="26" t="n">
        <v>0</v>
      </c>
      <c r="I20" s="26" t="n">
        <v>0</v>
      </c>
      <c r="J20" s="38" t="n">
        <f>SUM(F20:I20)</f>
        <v>7490.103</v>
      </c>
      <c r="K20" s="38" t="n">
        <v>3128.50284</v>
      </c>
      <c r="L20" s="39" t="n"/>
    </row>
    <row r="21" ht="42" customHeight="1">
      <c r="A21" s="24" t="inlineStr">
        <is>
          <t>2</t>
        </is>
      </c>
      <c r="B21" s="25" t="inlineStr">
        <is>
          <t>02-34-02</t>
        </is>
      </c>
      <c r="C21" s="25" t="inlineStr">
        <is>
          <t>34 ВЛ 220 Зейская ГЭС - Магдагачи. Зейское уч. л-во Зейского л-ва</t>
        </is>
      </c>
      <c r="F21" s="38" t="n">
        <v>801.15964</v>
      </c>
      <c r="G21" s="26" t="n">
        <v>0</v>
      </c>
      <c r="H21" s="26" t="n">
        <v>0</v>
      </c>
      <c r="I21" s="26" t="n">
        <v>0</v>
      </c>
      <c r="J21" s="38" t="n">
        <f>SUM(F21:I21)</f>
        <v>801.15964</v>
      </c>
      <c r="K21" s="26" t="n">
        <v>348.33028</v>
      </c>
      <c r="L21" s="39" t="n"/>
    </row>
    <row r="22" ht="28.7" customHeight="1">
      <c r="A22" s="24" t="inlineStr">
        <is>
          <t>3</t>
        </is>
      </c>
      <c r="B22" s="25" t="inlineStr">
        <is>
          <t>02-34-03</t>
        </is>
      </c>
      <c r="C22" s="25" t="inlineStr">
        <is>
          <t>34 ВЛ 220 Зейская ГЭС - Магдагачи. Зейский р-он</t>
        </is>
      </c>
      <c r="F22" s="26" t="n">
        <v>136.8594</v>
      </c>
      <c r="G22" s="26" t="n">
        <v>0</v>
      </c>
      <c r="H22" s="26" t="n">
        <v>0</v>
      </c>
      <c r="I22" s="26" t="n">
        <v>0</v>
      </c>
      <c r="J22" s="26" t="n">
        <f>SUM(F22:I22)</f>
        <v>136.8594</v>
      </c>
      <c r="K22" s="26" t="n">
        <v>57.18473</v>
      </c>
      <c r="L22" s="27" t="n"/>
    </row>
    <row r="23" ht="28.7" customHeight="1">
      <c r="A23" s="24" t="inlineStr">
        <is>
          <t>4</t>
        </is>
      </c>
      <c r="B23" s="25" t="inlineStr">
        <is>
          <t>02-34-04</t>
        </is>
      </c>
      <c r="C23" s="25" t="inlineStr">
        <is>
          <t>34 ВЛ 220 Зейская ГЭС - Магдагачи. Зейский р-он</t>
        </is>
      </c>
      <c r="F23" s="26" t="n">
        <v>14.40828</v>
      </c>
      <c r="G23" s="26" t="n">
        <v>0</v>
      </c>
      <c r="H23" s="26" t="n">
        <v>0</v>
      </c>
      <c r="I23" s="26" t="n">
        <v>0</v>
      </c>
      <c r="J23" s="26" t="n">
        <f>SUM(F23:I23)</f>
        <v>14.40828</v>
      </c>
      <c r="K23" s="26" t="n">
        <v>6.26447</v>
      </c>
      <c r="L23" s="27" t="n"/>
    </row>
    <row r="24" ht="42" customHeight="1">
      <c r="A24" s="24" t="inlineStr">
        <is>
          <t>5</t>
        </is>
      </c>
      <c r="B24" s="25" t="inlineStr">
        <is>
          <t>02-34-05</t>
        </is>
      </c>
      <c r="C24" s="25" t="inlineStr">
        <is>
          <t>34 ВЛ 220 Зейская ГЭС - Магдагачи.  Зейский р-он Николаевский сельсовет</t>
        </is>
      </c>
      <c r="F24" s="26" t="n">
        <v>405.76826</v>
      </c>
      <c r="G24" s="26" t="n">
        <v>0</v>
      </c>
      <c r="H24" s="26" t="n">
        <v>0</v>
      </c>
      <c r="I24" s="26" t="n">
        <v>0</v>
      </c>
      <c r="J24" s="26" t="n">
        <f>SUM(F24:I24)</f>
        <v>405.76826</v>
      </c>
      <c r="K24" s="26" t="n">
        <v>169.74702</v>
      </c>
      <c r="L24" s="27" t="n"/>
    </row>
    <row r="25" ht="42" customHeight="1">
      <c r="A25" s="24" t="inlineStr">
        <is>
          <t>6</t>
        </is>
      </c>
      <c r="B25" s="25" t="inlineStr">
        <is>
          <t>02-34-06</t>
        </is>
      </c>
      <c r="C25" s="25" t="inlineStr">
        <is>
          <t>34 ВЛ 220 Зейская ГЭС - Магдагачи.  Зейский р-он Николаевский сельсовет</t>
        </is>
      </c>
      <c r="F25" s="26" t="n">
        <v>43.53298</v>
      </c>
      <c r="G25" s="26" t="n">
        <v>0</v>
      </c>
      <c r="H25" s="26" t="n">
        <v>0</v>
      </c>
      <c r="I25" s="26" t="n">
        <v>0</v>
      </c>
      <c r="J25" s="26" t="n">
        <f>SUM(F25:I25)</f>
        <v>43.53298</v>
      </c>
      <c r="K25" s="26" t="n">
        <v>18.92738</v>
      </c>
      <c r="L25" s="27" t="n"/>
    </row>
    <row r="26" ht="42" customHeight="1">
      <c r="A26" s="24" t="inlineStr">
        <is>
          <t>7</t>
        </is>
      </c>
      <c r="B26" s="25" t="inlineStr">
        <is>
          <t>02-34-07</t>
        </is>
      </c>
      <c r="C26" s="25" t="inlineStr">
        <is>
          <t>34 ВЛ 220 Зейская ГЭС - Магдагачи. Золотогорское уч. л-во Зейского л-ва</t>
        </is>
      </c>
      <c r="F26" s="38" t="n">
        <v>2529.2863</v>
      </c>
      <c r="G26" s="26" t="n">
        <v>0</v>
      </c>
      <c r="H26" s="26" t="n">
        <v>0</v>
      </c>
      <c r="I26" s="26" t="n">
        <v>0</v>
      </c>
      <c r="J26" s="38" t="n">
        <f>SUM(F26:I26)</f>
        <v>2529.2863</v>
      </c>
      <c r="K26" s="26" t="n">
        <v>1059.4723</v>
      </c>
      <c r="L26" s="39" t="n"/>
    </row>
    <row r="27" ht="42" customHeight="1">
      <c r="A27" s="24" t="inlineStr">
        <is>
          <t>8</t>
        </is>
      </c>
      <c r="B27" s="25" t="inlineStr">
        <is>
          <t>02-34-08</t>
        </is>
      </c>
      <c r="C27" s="25" t="inlineStr">
        <is>
          <t>34 ВЛ 220 Зейская ГЭС - Магдагачи. Золотогорское уч. л-во Зейского л-ва</t>
        </is>
      </c>
      <c r="F27" s="26" t="n">
        <v>249.32656</v>
      </c>
      <c r="G27" s="26" t="n">
        <v>0</v>
      </c>
      <c r="H27" s="26" t="n">
        <v>0</v>
      </c>
      <c r="I27" s="26" t="n">
        <v>0</v>
      </c>
      <c r="J27" s="26" t="n">
        <f>SUM(F27:I27)</f>
        <v>249.32656</v>
      </c>
      <c r="K27" s="26" t="n">
        <v>108.40285</v>
      </c>
      <c r="L27" s="27" t="n"/>
    </row>
    <row r="28" ht="42" customHeight="1">
      <c r="A28" s="24" t="inlineStr">
        <is>
          <t>9</t>
        </is>
      </c>
      <c r="B28" s="25" t="inlineStr">
        <is>
          <t>02-34-09</t>
        </is>
      </c>
      <c r="C28" s="25" t="inlineStr">
        <is>
          <t>34 ВЛ 220 Зейская ГЭС - Магдагачи. Овсянковское уч. л-во Зейского л-ва</t>
        </is>
      </c>
      <c r="F28" s="38" t="n">
        <v>14223.85015</v>
      </c>
      <c r="G28" s="26" t="n">
        <v>0</v>
      </c>
      <c r="H28" s="26" t="n">
        <v>0</v>
      </c>
      <c r="I28" s="26" t="n">
        <v>0</v>
      </c>
      <c r="J28" s="38" t="n">
        <f>SUM(F28:I28)</f>
        <v>14223.85015</v>
      </c>
      <c r="K28" s="38" t="n">
        <v>5940.84644</v>
      </c>
      <c r="L28" s="39" t="n"/>
    </row>
    <row r="29" ht="42" customHeight="1">
      <c r="A29" s="24" t="inlineStr">
        <is>
          <t>10</t>
        </is>
      </c>
      <c r="B29" s="25" t="inlineStr">
        <is>
          <t>02-34-10</t>
        </is>
      </c>
      <c r="C29" s="25" t="inlineStr">
        <is>
          <t>34 ВЛ 220 Зейская ГЭС - Магдагачи. Овсянковское уч. л-во Зейского л-ва</t>
        </is>
      </c>
      <c r="F29" s="38" t="n">
        <v>1511.37228</v>
      </c>
      <c r="G29" s="26" t="n">
        <v>0</v>
      </c>
      <c r="H29" s="26" t="n">
        <v>0</v>
      </c>
      <c r="I29" s="26" t="n">
        <v>0</v>
      </c>
      <c r="J29" s="38" t="n">
        <f>SUM(F29:I29)</f>
        <v>1511.37228</v>
      </c>
      <c r="K29" s="26" t="n">
        <v>657.11838</v>
      </c>
      <c r="L29" s="39" t="n"/>
    </row>
    <row r="30" ht="42" customHeight="1">
      <c r="A30" s="24" t="inlineStr">
        <is>
          <t>11</t>
        </is>
      </c>
      <c r="B30" s="25" t="inlineStr">
        <is>
          <t>02-34-11</t>
        </is>
      </c>
      <c r="C30" s="25" t="inlineStr">
        <is>
          <t>34 ВЛ 220 Зейская ГЭС - Магдагачи. Зейский р-он Овсянковский сельсовет</t>
        </is>
      </c>
      <c r="F30" s="38" t="n">
        <v>1554.39194</v>
      </c>
      <c r="G30" s="26" t="n">
        <v>0</v>
      </c>
      <c r="H30" s="26" t="n">
        <v>0</v>
      </c>
      <c r="I30" s="26" t="n">
        <v>0</v>
      </c>
      <c r="J30" s="38" t="n">
        <f>SUM(F30:I30)</f>
        <v>1554.39194</v>
      </c>
      <c r="K30" s="26" t="n">
        <v>651.5644</v>
      </c>
      <c r="L30" s="39" t="n"/>
    </row>
    <row r="31" ht="42" customHeight="1">
      <c r="A31" s="24" t="inlineStr">
        <is>
          <t>12</t>
        </is>
      </c>
      <c r="B31" s="25" t="inlineStr">
        <is>
          <t>02-34-12</t>
        </is>
      </c>
      <c r="C31" s="25" t="inlineStr">
        <is>
          <t>34 ВЛ 220 Зейская ГЭС - Магдагачи. Зейский р-он Овсянковский сельсовет</t>
        </is>
      </c>
      <c r="F31" s="26" t="n">
        <v>150.4977</v>
      </c>
      <c r="G31" s="26" t="n">
        <v>0</v>
      </c>
      <c r="H31" s="26" t="n">
        <v>0</v>
      </c>
      <c r="I31" s="26" t="n">
        <v>0</v>
      </c>
      <c r="J31" s="26" t="n">
        <f>SUM(F31:I31)</f>
        <v>150.4977</v>
      </c>
      <c r="K31" s="26" t="n">
        <v>65.43378</v>
      </c>
      <c r="L31" s="27" t="n"/>
    </row>
    <row r="32" ht="42" customHeight="1">
      <c r="A32" s="24" t="inlineStr">
        <is>
          <t>13</t>
        </is>
      </c>
      <c r="B32" s="25" t="inlineStr">
        <is>
          <t>02-34-13</t>
        </is>
      </c>
      <c r="C32" s="25" t="inlineStr">
        <is>
          <t>34 ВЛ 220 Зейская ГЭС - Магдагачи. Зейский р-он Ивановский сельсовет</t>
        </is>
      </c>
      <c r="F32" s="38" t="n">
        <v>2156.26873</v>
      </c>
      <c r="G32" s="26" t="n">
        <v>0</v>
      </c>
      <c r="H32" s="26" t="n">
        <v>0</v>
      </c>
      <c r="I32" s="26" t="n">
        <v>0</v>
      </c>
      <c r="J32" s="38" t="n">
        <f>SUM(F32:I32)</f>
        <v>2156.26873</v>
      </c>
      <c r="K32" s="26" t="n">
        <v>899.51641</v>
      </c>
      <c r="L32" s="39" t="n"/>
    </row>
    <row r="33" ht="42" customHeight="1">
      <c r="A33" s="24" t="inlineStr">
        <is>
          <t>14</t>
        </is>
      </c>
      <c r="B33" s="25" t="inlineStr">
        <is>
          <t>02-34-14</t>
        </is>
      </c>
      <c r="C33" s="25" t="inlineStr">
        <is>
          <t>34 ВЛ 220 Зейская ГЭС - Магдагачи. Зейский р-он Ивановский сельсовет</t>
        </is>
      </c>
      <c r="F33" s="26" t="n">
        <v>236.05903</v>
      </c>
      <c r="G33" s="26" t="n">
        <v>0</v>
      </c>
      <c r="H33" s="26" t="n">
        <v>0</v>
      </c>
      <c r="I33" s="26" t="n">
        <v>0</v>
      </c>
      <c r="J33" s="26" t="n">
        <f>SUM(F33:I33)</f>
        <v>236.05903</v>
      </c>
      <c r="K33" s="26" t="n">
        <v>102.63436</v>
      </c>
      <c r="L33" s="27" t="n"/>
    </row>
    <row r="34" ht="42" customHeight="1">
      <c r="A34" s="24" t="inlineStr">
        <is>
          <t>15</t>
        </is>
      </c>
      <c r="B34" s="25" t="inlineStr">
        <is>
          <t>02-34-15</t>
        </is>
      </c>
      <c r="C34" s="25" t="inlineStr">
        <is>
          <t>34 ВЛ 220 Зейская ГЭС - Магдагачи. Магдагачинский р-он</t>
        </is>
      </c>
      <c r="F34" s="26" t="n">
        <v>202.79474</v>
      </c>
      <c r="G34" s="26" t="n">
        <v>0</v>
      </c>
      <c r="H34" s="26" t="n">
        <v>0</v>
      </c>
      <c r="I34" s="26" t="n">
        <v>0</v>
      </c>
      <c r="J34" s="26" t="n">
        <f>SUM(F34:I34)</f>
        <v>202.79474</v>
      </c>
      <c r="K34" s="26" t="n">
        <v>84.81437</v>
      </c>
      <c r="L34" s="27" t="n"/>
    </row>
    <row r="35" ht="42" customHeight="1">
      <c r="A35" s="24" t="inlineStr">
        <is>
          <t>16</t>
        </is>
      </c>
      <c r="B35" s="25" t="inlineStr">
        <is>
          <t>02-34-16</t>
        </is>
      </c>
      <c r="C35" s="25" t="inlineStr">
        <is>
          <t>34 ВЛ 220 Зейская ГЭС - Магдагачи. Магдагачинский р-он</t>
        </is>
      </c>
      <c r="F35" s="26" t="n">
        <v>20.8593</v>
      </c>
      <c r="G35" s="26" t="n">
        <v>0</v>
      </c>
      <c r="H35" s="26" t="n">
        <v>0</v>
      </c>
      <c r="I35" s="26" t="n">
        <v>0</v>
      </c>
      <c r="J35" s="26" t="n">
        <f>SUM(F35:I35)</f>
        <v>20.8593</v>
      </c>
      <c r="K35" s="26" t="n">
        <v>9.06926</v>
      </c>
      <c r="L35" s="27" t="n"/>
    </row>
    <row r="36" ht="42" customHeight="1">
      <c r="A36" s="24" t="inlineStr">
        <is>
          <t>17</t>
        </is>
      </c>
      <c r="B36" s="25" t="inlineStr">
        <is>
          <t>02-34-17</t>
        </is>
      </c>
      <c r="C36" s="25" t="inlineStr">
        <is>
          <t>34 ВЛ 220 Зейская ГЭС - Магдагачи. Магдагачинское уч. л-во Магдагачинского л-ва</t>
        </is>
      </c>
      <c r="F36" s="38" t="n">
        <v>2097.98388</v>
      </c>
      <c r="G36" s="26" t="n">
        <v>0</v>
      </c>
      <c r="H36" s="26" t="n">
        <v>0</v>
      </c>
      <c r="I36" s="26" t="n">
        <v>0</v>
      </c>
      <c r="J36" s="38" t="n">
        <f>SUM(F36:I36)</f>
        <v>2097.98388</v>
      </c>
      <c r="K36" s="26" t="n">
        <v>877.32107</v>
      </c>
      <c r="L36" s="39" t="n"/>
    </row>
    <row r="37" ht="42" customHeight="1">
      <c r="A37" s="24" t="inlineStr">
        <is>
          <t>18</t>
        </is>
      </c>
      <c r="B37" s="25" t="inlineStr">
        <is>
          <t>02-34-18</t>
        </is>
      </c>
      <c r="C37" s="25" t="inlineStr">
        <is>
          <t>34 ВЛ 220 Зейская ГЭС - Магдагачи. Магдагачинское уч. л-во Магдагачинского л-ва</t>
        </is>
      </c>
      <c r="F37" s="26" t="n">
        <v>229.43099</v>
      </c>
      <c r="G37" s="26" t="n">
        <v>0</v>
      </c>
      <c r="H37" s="26" t="n">
        <v>0</v>
      </c>
      <c r="I37" s="26" t="n">
        <v>0</v>
      </c>
      <c r="J37" s="26" t="n">
        <f>SUM(F37:I37)</f>
        <v>229.43099</v>
      </c>
      <c r="K37" s="26" t="n">
        <v>99.7526</v>
      </c>
      <c r="L37" s="27" t="n"/>
    </row>
    <row r="38" ht="19.7" customHeight="1">
      <c r="A38" s="23" t="inlineStr">
        <is>
          <t>19</t>
        </is>
      </c>
      <c r="B38" s="28" t="inlineStr">
        <is>
          <t>Итого по разделу: Локальные сметы</t>
        </is>
      </c>
      <c r="C38" s="55" t="n"/>
      <c r="D38" s="55" t="n"/>
      <c r="E38" s="87" t="n"/>
      <c r="F38" s="40" t="n">
        <f>SUM(F20:F37)</f>
        <v>34053.95316</v>
      </c>
      <c r="G38" s="29" t="n">
        <f>SUM(G20:G37)</f>
        <v>0</v>
      </c>
      <c r="H38" s="29" t="n">
        <f>SUM(H20:H37)</f>
        <v>0</v>
      </c>
      <c r="I38" s="29" t="n">
        <f>SUM(I20:I37)</f>
        <v>0</v>
      </c>
      <c r="J38" s="40" t="n">
        <f>SUM(J20:J37)</f>
        <v>34053.95316</v>
      </c>
      <c r="K38" s="40" t="n">
        <f>SUM(K20:K37)</f>
        <v>14284.90294</v>
      </c>
      <c r="L38" s="41" t="n"/>
    </row>
    <row r="39" ht="19.7" customHeight="1">
      <c r="A39" s="23" t="inlineStr">
        <is>
          <t>Всего по смете</t>
        </is>
      </c>
      <c r="B39" s="55" t="n"/>
      <c r="C39" s="55" t="n"/>
      <c r="D39" s="55" t="n"/>
      <c r="E39" s="55" t="n"/>
      <c r="F39" s="55" t="n"/>
      <c r="G39" s="55" t="n"/>
      <c r="H39" s="55" t="n"/>
      <c r="I39" s="55" t="n"/>
      <c r="J39" s="55" t="n"/>
      <c r="K39" s="55" t="n"/>
      <c r="L39" s="87" t="n"/>
    </row>
    <row r="40" ht="22.5" customHeight="1">
      <c r="A40" s="23" t="n"/>
      <c r="B40" s="28" t="inlineStr">
        <is>
          <t>Всего по смете</t>
        </is>
      </c>
      <c r="C40" s="55" t="n"/>
      <c r="D40" s="55" t="n"/>
      <c r="E40" s="87" t="n"/>
      <c r="F40" s="40" t="n">
        <f>SUM(F20:F37)</f>
        <v>34053.95316</v>
      </c>
      <c r="G40" s="29" t="n">
        <f>SUM(G20:G37)</f>
        <v>0</v>
      </c>
      <c r="H40" s="29" t="n">
        <f>SUM(H20:H37)</f>
        <v>0</v>
      </c>
      <c r="I40" s="29" t="n">
        <f>SUM(I20:I37)</f>
        <v>0</v>
      </c>
      <c r="J40" s="40" t="n">
        <f>SUM(J20:J37)</f>
        <v>34053.95316</v>
      </c>
      <c r="K40" s="40" t="n">
        <f>SUM(K20:K37)</f>
        <v>14284.90294</v>
      </c>
      <c r="L40" s="41" t="n"/>
    </row>
    <row r="41" ht="19.7" customHeight="1">
      <c r="A41" s="31" t="inlineStr">
        <is>
          <t>Составил</t>
        </is>
      </c>
      <c r="C41" s="32" t="inlineStr">
        <is>
          <t>Григорова И. А.</t>
        </is>
      </c>
      <c r="D41" s="52" t="n"/>
      <c r="E41" s="52" t="n"/>
      <c r="F41" s="52" t="n"/>
      <c r="G41" s="52" t="n"/>
      <c r="H41" s="52" t="n"/>
      <c r="I41" s="52" t="n"/>
      <c r="J41" s="52" t="n"/>
      <c r="K41" s="52" t="n"/>
      <c r="L41" s="52" t="n"/>
    </row>
    <row r="42" ht="19.7" customHeight="1">
      <c r="A42" s="33" t="n"/>
      <c r="B42" s="34" t="n"/>
      <c r="C42" s="35" t="n"/>
    </row>
    <row r="43" ht="19.7" customHeight="1">
      <c r="A43" s="31" t="inlineStr">
        <is>
          <t>Проверил</t>
        </is>
      </c>
      <c r="C43" s="32" t="inlineStr">
        <is>
          <t>Черкасов А. В.</t>
        </is>
      </c>
      <c r="D43" s="52" t="n"/>
      <c r="E43" s="52" t="n"/>
      <c r="F43" s="52" t="n"/>
      <c r="G43" s="52" t="n"/>
      <c r="H43" s="52" t="n"/>
      <c r="I43" s="52" t="n"/>
      <c r="J43" s="52" t="n"/>
      <c r="K43" s="52" t="n"/>
      <c r="L43" s="52" t="n"/>
    </row>
    <row r="44" ht="19.7" customHeight="1">
      <c r="A44" s="36" t="n"/>
      <c r="B44" s="37" t="n"/>
      <c r="C44" s="35" t="n"/>
    </row>
    <row r="45" ht="19.7" customHeight="1"/>
  </sheetData>
  <mergeCells count="57">
    <mergeCell ref="B40:E40"/>
    <mergeCell ref="L13:L14"/>
    <mergeCell ref="C13:E14"/>
    <mergeCell ref="C31:E31"/>
    <mergeCell ref="F16:J16"/>
    <mergeCell ref="C22:E22"/>
    <mergeCell ref="C7:L7"/>
    <mergeCell ref="A1:E1"/>
    <mergeCell ref="A16:A17"/>
    <mergeCell ref="C21:E21"/>
    <mergeCell ref="A10:D10"/>
    <mergeCell ref="A3:L3"/>
    <mergeCell ref="C36:E36"/>
    <mergeCell ref="C27:E27"/>
    <mergeCell ref="B13:B14"/>
    <mergeCell ref="A41:B41"/>
    <mergeCell ref="A8:C8"/>
    <mergeCell ref="C23:E23"/>
    <mergeCell ref="E10:L10"/>
    <mergeCell ref="A11:D11"/>
    <mergeCell ref="C42:L42"/>
    <mergeCell ref="A4:L4"/>
    <mergeCell ref="C32:E32"/>
    <mergeCell ref="C16:E17"/>
    <mergeCell ref="C28:E28"/>
    <mergeCell ref="A2:E2"/>
    <mergeCell ref="A19:L19"/>
    <mergeCell ref="A13:A14"/>
    <mergeCell ref="C37:E37"/>
    <mergeCell ref="E11:L11"/>
    <mergeCell ref="C18:E18"/>
    <mergeCell ref="A9:C9"/>
    <mergeCell ref="K13:K14"/>
    <mergeCell ref="D6:L6"/>
    <mergeCell ref="C30:E30"/>
    <mergeCell ref="C34:E34"/>
    <mergeCell ref="C15:E15"/>
    <mergeCell ref="F13:J13"/>
    <mergeCell ref="A39:L39"/>
    <mergeCell ref="C24:E24"/>
    <mergeCell ref="C44:L44"/>
    <mergeCell ref="C41:L41"/>
    <mergeCell ref="D9:K9"/>
    <mergeCell ref="C33:E33"/>
    <mergeCell ref="D8:K8"/>
    <mergeCell ref="A43:B43"/>
    <mergeCell ref="A6:C6"/>
    <mergeCell ref="B38:E38"/>
    <mergeCell ref="K16:K17"/>
    <mergeCell ref="C26:E26"/>
    <mergeCell ref="L16:L17"/>
    <mergeCell ref="B16:B17"/>
    <mergeCell ref="C43:L43"/>
    <mergeCell ref="C29:E29"/>
    <mergeCell ref="C20:E20"/>
    <mergeCell ref="C35:E35"/>
    <mergeCell ref="C25:E25"/>
  </mergeCells>
  <pageMargins left="0.5905511811023623" right="0.1968503937007874" top="0.7874015748031497" bottom="0.5905511811023623" header="0.1968503937007874" footer="0.1968503937007874"/>
  <pageSetup orientation="portrait" paperSize="9" scale="84" fitToHeight="0" fitToWidth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02-34-01</t>
        </is>
      </c>
    </row>
    <row r="25" ht="19.35" customHeight="1">
      <c r="A25" s="56" t="inlineStr">
        <is>
          <t>34 ВЛ 220 Зейская ГЭС - Магдагачи. Зейское уч. л-во Зейского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2696.1</v>
      </c>
      <c r="M31" s="65" t="n">
        <v>37.83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7490.1</v>
      </c>
      <c r="E32" s="72" t="inlineStr">
        <is>
          <t>(</t>
        </is>
      </c>
      <c r="F32" s="71" t="n">
        <v>129.61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4479.56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449.47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7490.1</v>
      </c>
      <c r="E34" s="72" t="inlineStr">
        <is>
          <t>(</t>
        </is>
      </c>
      <c r="F34" s="78" t="n">
        <v>129.61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653</v>
      </c>
      <c r="H44" s="95" t="n">
        <v>1</v>
      </c>
      <c r="I44" s="95" t="n">
        <v>653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29612.24</v>
      </c>
      <c r="M45" s="101" t="n">
        <v>71.26000000000001</v>
      </c>
      <c r="N45" s="103" t="n">
        <v>2110168.22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3471.348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29612.24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29612.24</v>
      </c>
      <c r="M48" s="100" t="n"/>
      <c r="N48" s="103" t="n">
        <v>2110168.22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26354.89</v>
      </c>
      <c r="M49" s="100" t="n"/>
      <c r="N49" s="113" t="n">
        <v>1878049.72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12141.02</v>
      </c>
      <c r="M50" s="100" t="n"/>
      <c r="N50" s="103" t="n">
        <v>865168.97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68108.14999999999</v>
      </c>
      <c r="M51" s="114" t="n"/>
      <c r="N51" s="94" t="n"/>
    </row>
    <row r="52" ht="19.35" customHeight="1">
      <c r="A52" s="90" t="inlineStr">
        <is>
          <t>Пролет 2-152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14.6</v>
      </c>
      <c r="H53" s="95" t="n">
        <v>1</v>
      </c>
      <c r="I53" s="275" t="n">
        <v>14.6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857.95</v>
      </c>
      <c r="M54" s="101" t="n">
        <v>71.26000000000001</v>
      </c>
      <c r="N54" s="103" t="n">
        <v>61137.52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6" t="n">
        <v>91.2792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857.95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857.95</v>
      </c>
      <c r="M57" s="100" t="n"/>
      <c r="N57" s="103" t="n">
        <v>61137.52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763.58</v>
      </c>
      <c r="M58" s="100" t="n"/>
      <c r="N58" s="113" t="n">
        <v>54412.39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351.76</v>
      </c>
      <c r="M59" s="100" t="n"/>
      <c r="N59" s="103" t="n">
        <v>25066.38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5" t="n">
        <v>1973.29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7.16</v>
      </c>
      <c r="H61" s="95" t="n">
        <v>1</v>
      </c>
      <c r="I61" s="118" t="n">
        <v>7.16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815.72</v>
      </c>
      <c r="M62" s="101" t="n">
        <v>71.26000000000001</v>
      </c>
      <c r="N62" s="103" t="n">
        <v>58128.21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7" t="n">
        <v>10.1</v>
      </c>
      <c r="H63" s="273" t="n">
        <v>1.2</v>
      </c>
      <c r="I63" s="276" t="n">
        <v>86.7792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815.72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815.72</v>
      </c>
      <c r="M65" s="100" t="n"/>
      <c r="N65" s="103" t="n">
        <v>58128.21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725.99</v>
      </c>
      <c r="M66" s="100" t="n"/>
      <c r="N66" s="113" t="n">
        <v>51734.11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334.45</v>
      </c>
      <c r="M67" s="100" t="n"/>
      <c r="N67" s="103" t="n">
        <v>23832.57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5" t="n">
        <v>1876.16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2.26</v>
      </c>
      <c r="H69" s="95" t="n">
        <v>1</v>
      </c>
      <c r="I69" s="118" t="n">
        <v>2.26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341.6</v>
      </c>
      <c r="M70" s="101" t="n">
        <v>71.26000000000001</v>
      </c>
      <c r="N70" s="103" t="n">
        <v>24342.42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7" t="n">
        <v>13.4</v>
      </c>
      <c r="H71" s="273" t="n">
        <v>1.2</v>
      </c>
      <c r="I71" s="276" t="n">
        <v>36.3408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341.6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341.6</v>
      </c>
      <c r="M73" s="100" t="n"/>
      <c r="N73" s="103" t="n">
        <v>24342.42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304.02</v>
      </c>
      <c r="M74" s="100" t="n"/>
      <c r="N74" s="113" t="n">
        <v>21664.75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140.06</v>
      </c>
      <c r="M75" s="100" t="n"/>
      <c r="N75" s="103" t="n">
        <v>9980.389999999999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8" t="n">
        <v>785.6799999999999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3" t="inlineStr">
        <is>
          <t>100 шт</t>
        </is>
      </c>
      <c r="G77" s="94" t="n">
        <v>0.6</v>
      </c>
      <c r="H77" s="95" t="n">
        <v>1</v>
      </c>
      <c r="I77" s="275" t="n">
        <v>0.6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42.64</v>
      </c>
      <c r="M78" s="101" t="n">
        <v>71.26000000000001</v>
      </c>
      <c r="N78" s="103" t="n">
        <v>3038.53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7" t="n">
        <v>6.3</v>
      </c>
      <c r="H79" s="273" t="n">
        <v>1.2</v>
      </c>
      <c r="I79" s="278" t="n">
        <v>4.536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42.64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42.64</v>
      </c>
      <c r="M81" s="100" t="n"/>
      <c r="N81" s="103" t="n">
        <v>3038.53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37.95</v>
      </c>
      <c r="M82" s="100" t="n"/>
      <c r="N82" s="113" t="n">
        <v>2704.29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17.48</v>
      </c>
      <c r="M83" s="100" t="n"/>
      <c r="N83" s="103" t="n">
        <v>1245.8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8" t="n">
        <v>98.06999999999999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3" t="inlineStr">
        <is>
          <t>100 шт</t>
        </is>
      </c>
      <c r="G85" s="94" t="n">
        <v>0.28</v>
      </c>
      <c r="H85" s="95" t="n">
        <v>1</v>
      </c>
      <c r="I85" s="118" t="n">
        <v>0.28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38.85</v>
      </c>
      <c r="M86" s="101" t="n">
        <v>71.26000000000001</v>
      </c>
      <c r="N86" s="103" t="n">
        <v>2768.45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7" t="n">
        <v>12.3</v>
      </c>
      <c r="H87" s="273" t="n">
        <v>1.2</v>
      </c>
      <c r="I87" s="276" t="n">
        <v>4.1328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38.85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38.85</v>
      </c>
      <c r="M89" s="100" t="n"/>
      <c r="N89" s="103" t="n">
        <v>2768.45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34.58</v>
      </c>
      <c r="M90" s="100" t="n"/>
      <c r="N90" s="113" t="n">
        <v>2463.92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15.93</v>
      </c>
      <c r="M91" s="100" t="n"/>
      <c r="N91" s="103" t="n">
        <v>1135.06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8" t="n">
        <v>89.36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3" t="inlineStr">
        <is>
          <t>100 шт</t>
        </is>
      </c>
      <c r="G93" s="94" t="n">
        <v>0.05</v>
      </c>
      <c r="H93" s="95" t="n">
        <v>1</v>
      </c>
      <c r="I93" s="118" t="n">
        <v>0.05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9.25</v>
      </c>
      <c r="M94" s="101" t="n">
        <v>71.26000000000001</v>
      </c>
      <c r="N94" s="101" t="n">
        <v>659.16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7" t="n">
        <v>16.4</v>
      </c>
      <c r="H95" s="273" t="n">
        <v>1.2</v>
      </c>
      <c r="I95" s="278" t="n">
        <v>0.984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9.25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9.25</v>
      </c>
      <c r="M97" s="100" t="n"/>
      <c r="N97" s="101" t="n">
        <v>659.16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8.23</v>
      </c>
      <c r="M98" s="100" t="n"/>
      <c r="N98" s="121" t="n">
        <v>586.65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3.79</v>
      </c>
      <c r="M99" s="100" t="n"/>
      <c r="N99" s="101" t="n">
        <v>270.26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8" t="n">
        <v>21.27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3" t="inlineStr">
        <is>
          <t>100 шт</t>
        </is>
      </c>
      <c r="G101" s="94" t="n">
        <v>15.2</v>
      </c>
      <c r="H101" s="95" t="n">
        <v>1</v>
      </c>
      <c r="I101" s="275" t="n">
        <v>15.2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3" t="n">
        <v>2105.63</v>
      </c>
      <c r="M102" s="101" t="n">
        <v>71.26000000000001</v>
      </c>
      <c r="N102" s="103" t="n">
        <v>150047.19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11955.04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3" t="n">
        <v>2090.67</v>
      </c>
      <c r="M104" s="101" t="n">
        <v>71.26000000000001</v>
      </c>
      <c r="N104" s="103" t="n">
        <v>148981.14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7" t="n">
        <v>14.8</v>
      </c>
      <c r="H105" s="273" t="n">
        <v>1.2</v>
      </c>
      <c r="I105" s="278" t="n">
        <v>269.952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6" t="n">
        <v>154.8576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14060.67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3" t="n">
        <v>4196.3</v>
      </c>
      <c r="M108" s="100" t="n"/>
      <c r="N108" s="103" t="n">
        <v>299028.33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3" t="n">
        <v>3734.71</v>
      </c>
      <c r="M109" s="100" t="n"/>
      <c r="N109" s="113" t="n">
        <v>266135.21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3" t="n">
        <v>1720.48</v>
      </c>
      <c r="M110" s="100" t="n"/>
      <c r="N110" s="103" t="n">
        <v>122601.62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19515.86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3" t="inlineStr">
        <is>
          <t>100 шт</t>
        </is>
      </c>
      <c r="G112" s="94" t="n">
        <v>15.2</v>
      </c>
      <c r="H112" s="95" t="n">
        <v>1</v>
      </c>
      <c r="I112" s="275" t="n">
        <v>15.2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527.87</v>
      </c>
      <c r="M113" s="101" t="n">
        <v>71.26000000000001</v>
      </c>
      <c r="N113" s="103" t="n">
        <v>37616.02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3" t="n">
        <v>2985.16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522.03</v>
      </c>
      <c r="M115" s="101" t="n">
        <v>71.26000000000001</v>
      </c>
      <c r="N115" s="103" t="n">
        <v>37199.86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6" t="n">
        <v>67.6704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6" t="n">
        <v>38.6688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3" t="n">
        <v>3513.03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3" t="n">
        <v>1049.9</v>
      </c>
      <c r="M119" s="100" t="n"/>
      <c r="N119" s="103" t="n">
        <v>74815.88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934.41</v>
      </c>
      <c r="M120" s="100" t="n"/>
      <c r="N120" s="113" t="n">
        <v>66586.13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430.46</v>
      </c>
      <c r="M121" s="100" t="n"/>
      <c r="N121" s="103" t="n">
        <v>30674.51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5" t="n">
        <v>4877.9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3" t="inlineStr">
        <is>
          <t>100 шт</t>
        </is>
      </c>
      <c r="G123" s="94" t="n">
        <v>7.44</v>
      </c>
      <c r="H123" s="95" t="n">
        <v>1</v>
      </c>
      <c r="I123" s="118" t="n">
        <v>7.44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3" t="n">
        <v>1796.67</v>
      </c>
      <c r="M124" s="101" t="n">
        <v>71.26000000000001</v>
      </c>
      <c r="N124" s="103" t="n">
        <v>128030.7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10200.78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3" t="n">
        <v>1783.81</v>
      </c>
      <c r="M126" s="101" t="n">
        <v>71.26000000000001</v>
      </c>
      <c r="N126" s="103" t="n">
        <v>127114.3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7" t="n">
        <v>25.8</v>
      </c>
      <c r="H127" s="273" t="n">
        <v>1.2</v>
      </c>
      <c r="I127" s="276" t="n">
        <v>230.3424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7" t="n">
        <v>14.8</v>
      </c>
      <c r="H128" s="273" t="n">
        <v>1.2</v>
      </c>
      <c r="I128" s="276" t="n">
        <v>132.1344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11997.45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3" t="n">
        <v>3580.48</v>
      </c>
      <c r="M130" s="100" t="n"/>
      <c r="N130" s="103" t="n">
        <v>255145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3" t="n">
        <v>3186.63</v>
      </c>
      <c r="M131" s="100" t="n"/>
      <c r="N131" s="113" t="n">
        <v>227079.05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3" t="n">
        <v>1468</v>
      </c>
      <c r="M132" s="100" t="n"/>
      <c r="N132" s="103" t="n">
        <v>104609.45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16652.08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3" t="inlineStr">
        <is>
          <t>100 шт</t>
        </is>
      </c>
      <c r="G134" s="94" t="n">
        <v>7.44</v>
      </c>
      <c r="H134" s="95" t="n">
        <v>1</v>
      </c>
      <c r="I134" s="118" t="n">
        <v>7.44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520.86</v>
      </c>
      <c r="M135" s="101" t="n">
        <v>71.26000000000001</v>
      </c>
      <c r="N135" s="103" t="n">
        <v>37116.48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3" t="n">
        <v>2949.99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515.86</v>
      </c>
      <c r="M137" s="101" t="n">
        <v>71.26000000000001</v>
      </c>
      <c r="N137" s="103" t="n">
        <v>36760.18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9" t="n">
        <v>66.78144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9" t="n">
        <v>38.21184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3" t="n">
        <v>3470.85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3" t="n">
        <v>1036.72</v>
      </c>
      <c r="M141" s="100" t="n"/>
      <c r="N141" s="103" t="n">
        <v>73876.66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922.6799999999999</v>
      </c>
      <c r="M142" s="100" t="n"/>
      <c r="N142" s="113" t="n">
        <v>65750.23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425.06</v>
      </c>
      <c r="M143" s="100" t="n"/>
      <c r="N143" s="103" t="n">
        <v>30289.43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5" t="n">
        <v>4818.59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3" t="inlineStr">
        <is>
          <t>100 шт</t>
        </is>
      </c>
      <c r="G145" s="94" t="n">
        <v>2.31</v>
      </c>
      <c r="H145" s="95" t="n">
        <v>1</v>
      </c>
      <c r="I145" s="118" t="n">
        <v>2.31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905.95</v>
      </c>
      <c r="M146" s="101" t="n">
        <v>71.26000000000001</v>
      </c>
      <c r="N146" s="103" t="n">
        <v>64558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3" t="n">
        <v>5135.96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898.13</v>
      </c>
      <c r="M148" s="101" t="n">
        <v>71.26000000000001</v>
      </c>
      <c r="N148" s="103" t="n">
        <v>64000.74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7" t="n">
        <v>41.9</v>
      </c>
      <c r="H149" s="273" t="n">
        <v>1.2</v>
      </c>
      <c r="I149" s="276" t="n">
        <v>116.1468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3" t="n">
        <v>24</v>
      </c>
      <c r="H150" s="273" t="n">
        <v>1.2</v>
      </c>
      <c r="I150" s="278" t="n">
        <v>66.52800000000001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6041.91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3" t="n">
        <v>1804.08</v>
      </c>
      <c r="M152" s="100" t="n"/>
      <c r="N152" s="103" t="n">
        <v>128558.74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3" t="n">
        <v>1605.63</v>
      </c>
      <c r="M153" s="100" t="n"/>
      <c r="N153" s="113" t="n">
        <v>114417.28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739.67</v>
      </c>
      <c r="M154" s="100" t="n"/>
      <c r="N154" s="103" t="n">
        <v>52709.08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8387.209999999999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3" t="inlineStr">
        <is>
          <t>100 шт</t>
        </is>
      </c>
      <c r="G156" s="94" t="n">
        <v>2.31</v>
      </c>
      <c r="H156" s="95" t="n">
        <v>1</v>
      </c>
      <c r="I156" s="118" t="n">
        <v>2.31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259.46</v>
      </c>
      <c r="M157" s="101" t="n">
        <v>71.26000000000001</v>
      </c>
      <c r="N157" s="103" t="n">
        <v>18489.12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3" t="n">
        <v>1472.32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257.46</v>
      </c>
      <c r="M159" s="101" t="n">
        <v>71.26000000000001</v>
      </c>
      <c r="N159" s="103" t="n">
        <v>18346.6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3" t="n">
        <v>12</v>
      </c>
      <c r="H160" s="273" t="n">
        <v>1.2</v>
      </c>
      <c r="I160" s="278" t="n">
        <v>33.264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9" t="n">
        <v>19.07136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3" t="n">
        <v>1731.78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516.92</v>
      </c>
      <c r="M163" s="100" t="n"/>
      <c r="N163" s="103" t="n">
        <v>36835.72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460.06</v>
      </c>
      <c r="M164" s="100" t="n"/>
      <c r="N164" s="113" t="n">
        <v>32783.79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211.94</v>
      </c>
      <c r="M165" s="100" t="n"/>
      <c r="N165" s="103" t="n">
        <v>15102.65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5" t="n">
        <v>2403.78</v>
      </c>
      <c r="M166" s="114" t="n"/>
      <c r="N166" s="94" t="n"/>
    </row>
    <row r="167" ht="19.35" customHeight="1">
      <c r="A167" s="124" t="n"/>
      <c r="B167" s="124" t="n"/>
      <c r="C167" s="125" t="inlineStr">
        <is>
          <t>Итого по разделу 1. Вырубка просеки</t>
        </is>
      </c>
      <c r="L167" s="126" t="n">
        <v>129607.4</v>
      </c>
      <c r="M167" s="124" t="n"/>
      <c r="N167" s="127" t="n"/>
    </row>
    <row r="168" ht="19.35" customHeight="1">
      <c r="A168" s="128" t="n"/>
      <c r="B168" s="129" t="n"/>
      <c r="C168" s="130" t="inlineStr">
        <is>
          <t>Итого прямые затраты по разделу</t>
        </is>
      </c>
      <c r="L168" s="131" t="n">
        <v>72533.94</v>
      </c>
      <c r="M168" s="132" t="n"/>
      <c r="N168" s="131" t="n">
        <v>3423049.31</v>
      </c>
    </row>
    <row r="169" ht="19.35" customHeight="1">
      <c r="A169" s="128" t="n"/>
      <c r="B169" s="129" t="n"/>
      <c r="C169" s="130" t="inlineStr">
        <is>
          <t>в том числе</t>
        </is>
      </c>
      <c r="L169" s="131" t="n"/>
      <c r="M169" s="132" t="n"/>
      <c r="N169" s="131" t="n"/>
    </row>
    <row r="170" ht="19.35" customHeight="1">
      <c r="A170" s="128" t="n"/>
      <c r="B170" s="129" t="n"/>
      <c r="C170" s="130" t="inlineStr">
        <is>
          <t>- оплата труда (ОТ)</t>
        </is>
      </c>
      <c r="L170" s="131" t="n">
        <v>37834.69</v>
      </c>
      <c r="M170" s="132" t="n"/>
      <c r="N170" s="131" t="n">
        <v>2696100.02</v>
      </c>
    </row>
    <row r="171" ht="19.35" customHeight="1">
      <c r="A171" s="128" t="n"/>
      <c r="B171" s="129" t="n"/>
      <c r="C171" s="130" t="inlineStr">
        <is>
          <t>- эксплуатация машин и механизмов</t>
        </is>
      </c>
      <c r="L171" s="131" t="n">
        <v>34699.25</v>
      </c>
      <c r="M171" s="132" t="n"/>
      <c r="N171" s="131" t="n">
        <v>726949.29</v>
      </c>
    </row>
    <row r="172" ht="19.35" customHeight="1">
      <c r="A172" s="128" t="n"/>
      <c r="B172" s="133" t="n"/>
      <c r="C172" s="134" t="inlineStr">
        <is>
          <t>в том числе</t>
        </is>
      </c>
      <c r="L172" s="131" t="n"/>
      <c r="M172" s="132" t="n"/>
      <c r="N172" s="131" t="n"/>
    </row>
    <row r="173" ht="19.35" customHeight="1">
      <c r="A173" s="128" t="n"/>
      <c r="B173" s="133" t="n"/>
      <c r="C173" s="134" t="inlineStr">
        <is>
          <t>эксплуатация машин и механизмов без учета доплат к оплате труда машинистов</t>
        </is>
      </c>
      <c r="L173" s="131" t="n">
        <v>34699.25</v>
      </c>
      <c r="M173" s="132" t="n"/>
      <c r="N173" s="131" t="n">
        <v>726949.29</v>
      </c>
    </row>
    <row r="174" ht="19.35" customHeight="1">
      <c r="A174" s="128" t="n"/>
      <c r="B174" s="133" t="n"/>
      <c r="C174" s="134" t="inlineStr">
        <is>
          <t>в том числе</t>
        </is>
      </c>
      <c r="L174" s="131" t="n"/>
      <c r="M174" s="132" t="n"/>
      <c r="N174" s="131" t="n"/>
    </row>
    <row r="175" ht="19.35" customHeight="1">
      <c r="A175" s="128" t="n"/>
      <c r="B175" s="133" t="n"/>
      <c r="C175" s="134" t="inlineStr">
        <is>
          <t>оплата труда машинистов (ОТм)</t>
        </is>
      </c>
      <c r="L175" s="131" t="n">
        <v>6067.96</v>
      </c>
      <c r="M175" s="132" t="n"/>
      <c r="N175" s="131" t="n">
        <v>432402.82</v>
      </c>
    </row>
    <row r="176" ht="19.35" customHeight="1">
      <c r="A176" s="128" t="n"/>
      <c r="B176" s="129" t="n"/>
      <c r="C176" s="130" t="inlineStr">
        <is>
          <t>Итого ФОТ (справочно)</t>
        </is>
      </c>
      <c r="L176" s="131" t="n">
        <v>43902.65</v>
      </c>
      <c r="M176" s="132" t="n"/>
      <c r="N176" s="131" t="n">
        <v>3128502.84</v>
      </c>
    </row>
    <row r="177" ht="19.35" customHeight="1">
      <c r="A177" s="128" t="n"/>
      <c r="B177" s="129" t="n"/>
      <c r="C177" s="130" t="inlineStr">
        <is>
          <t>Итого накладные расходы</t>
        </is>
      </c>
      <c r="L177" s="131" t="n">
        <v>39073.36</v>
      </c>
      <c r="M177" s="132" t="n"/>
      <c r="N177" s="131" t="n">
        <v>2784367.52</v>
      </c>
    </row>
    <row r="178" ht="19.35" customHeight="1">
      <c r="A178" s="128" t="n"/>
      <c r="B178" s="129" t="n"/>
      <c r="C178" s="130" t="inlineStr">
        <is>
          <t>Итого сметная прибыль</t>
        </is>
      </c>
      <c r="L178" s="131" t="n">
        <v>18000.1</v>
      </c>
      <c r="M178" s="132" t="n"/>
      <c r="N178" s="131" t="n">
        <v>1282686.17</v>
      </c>
    </row>
    <row r="179" ht="19.35" customHeight="1">
      <c r="A179" s="128" t="n"/>
      <c r="B179" s="135" t="n"/>
      <c r="C179" s="136" t="inlineStr">
        <is>
          <t>Итого по разделу</t>
        </is>
      </c>
      <c r="L179" s="126" t="n">
        <v>129607.4</v>
      </c>
      <c r="M179" s="137" t="n"/>
      <c r="N179" s="126" t="n">
        <v>7490103</v>
      </c>
    </row>
    <row r="180" ht="19.35" customHeight="1">
      <c r="A180" s="128" t="n"/>
      <c r="B180" s="133" t="n"/>
      <c r="C180" s="134" t="inlineStr">
        <is>
          <t>Справочно</t>
        </is>
      </c>
      <c r="L180" s="131" t="n"/>
      <c r="M180" s="132" t="n"/>
      <c r="N180" s="131" t="n"/>
    </row>
    <row r="181" ht="19.35" customHeight="1">
      <c r="A181" s="128" t="n"/>
      <c r="B181" s="129" t="n"/>
      <c r="C181" s="134" t="inlineStr">
        <is>
          <t>затраты труда рабочих</t>
        </is>
      </c>
      <c r="I181" s="138" t="n">
        <v>4479.55704</v>
      </c>
      <c r="J181" s="139" t="n"/>
      <c r="K181" s="139" t="n"/>
      <c r="L181" s="132" t="n"/>
      <c r="M181" s="132" t="n"/>
      <c r="N181" s="132" t="n"/>
    </row>
    <row r="182" ht="19.35" customHeight="1">
      <c r="A182" s="128" t="n"/>
      <c r="B182" s="129" t="n"/>
      <c r="C182" s="134" t="inlineStr">
        <is>
          <t>затраты труда машинистов</t>
        </is>
      </c>
      <c r="I182" s="138" t="n">
        <v>449.472</v>
      </c>
      <c r="J182" s="139" t="n"/>
      <c r="K182" s="139" t="n"/>
      <c r="L182" s="132" t="n"/>
      <c r="M182" s="132" t="n"/>
      <c r="N182" s="132" t="n"/>
    </row>
    <row r="183" ht="19.35" customHeight="1">
      <c r="A183" s="140" t="n"/>
      <c r="B183" s="141" t="n"/>
      <c r="C183" s="142" t="inlineStr">
        <is>
          <t>ВСЕГО по смете</t>
        </is>
      </c>
      <c r="D183" s="143" t="n"/>
      <c r="E183" s="143" t="n"/>
      <c r="F183" s="144" t="n"/>
      <c r="G183" s="144" t="n"/>
      <c r="H183" s="144" t="n"/>
      <c r="I183" s="144" t="n"/>
      <c r="J183" s="144" t="n"/>
      <c r="K183" s="144" t="n"/>
      <c r="L183" s="145" t="n"/>
      <c r="M183" s="144" t="n"/>
      <c r="N183" s="146" t="n"/>
    </row>
    <row r="184" ht="19.35" customHeight="1">
      <c r="A184" s="128" t="n"/>
      <c r="B184" s="135" t="n"/>
      <c r="C184" s="136" t="inlineStr">
        <is>
          <t>Итого по всем разделам</t>
        </is>
      </c>
      <c r="L184" s="126" t="n">
        <v>129607.4</v>
      </c>
      <c r="M184" s="127" t="n"/>
      <c r="N184" s="126" t="n"/>
    </row>
    <row r="185" ht="19.35" customHeight="1">
      <c r="A185" s="128" t="n"/>
      <c r="B185" s="129" t="n"/>
      <c r="C185" s="130" t="inlineStr">
        <is>
          <t>ВСЕГО строительные работы</t>
        </is>
      </c>
      <c r="L185" s="131" t="n">
        <v>129607.4</v>
      </c>
      <c r="M185" s="132" t="n"/>
      <c r="N185" s="131" t="n">
        <v>7490103</v>
      </c>
    </row>
    <row r="186" ht="19.35" customHeight="1">
      <c r="A186" s="128" t="n"/>
      <c r="B186" s="133" t="n"/>
      <c r="C186" s="134" t="inlineStr">
        <is>
          <t>в том числе</t>
        </is>
      </c>
      <c r="L186" s="131" t="n"/>
      <c r="M186" s="132" t="n"/>
      <c r="N186" s="131" t="n"/>
    </row>
    <row r="187" ht="19.35" customHeight="1">
      <c r="A187" s="128" t="n"/>
      <c r="B187" s="133" t="n"/>
      <c r="C187" s="134" t="inlineStr">
        <is>
          <t>всего прямые затраты</t>
        </is>
      </c>
      <c r="L187" s="131" t="n">
        <v>72533.94</v>
      </c>
      <c r="M187" s="132" t="n"/>
      <c r="N187" s="131" t="n">
        <v>3423049.31</v>
      </c>
    </row>
    <row r="188" ht="19.35" customHeight="1">
      <c r="A188" s="128" t="n"/>
      <c r="B188" s="133" t="n"/>
      <c r="C188" s="134" t="inlineStr">
        <is>
          <t>в том числе</t>
        </is>
      </c>
      <c r="L188" s="131" t="n"/>
      <c r="M188" s="132" t="n"/>
      <c r="N188" s="131" t="n"/>
    </row>
    <row r="189" ht="19.35" customHeight="1">
      <c r="A189" s="128" t="n"/>
      <c r="B189" s="133" t="n"/>
      <c r="C189" s="134" t="inlineStr">
        <is>
          <t>- оплата труда (ОТ)</t>
        </is>
      </c>
      <c r="L189" s="131" t="n">
        <v>37834.69</v>
      </c>
      <c r="M189" s="132" t="n"/>
      <c r="N189" s="131" t="n">
        <v>2696100.02</v>
      </c>
    </row>
    <row r="190" ht="19.35" customHeight="1">
      <c r="A190" s="128" t="n"/>
      <c r="B190" s="133" t="n"/>
      <c r="C190" s="134" t="inlineStr">
        <is>
          <t>- эксплуатация машин и механизмов</t>
        </is>
      </c>
      <c r="L190" s="131" t="n">
        <v>34699.25</v>
      </c>
      <c r="M190" s="132" t="n"/>
      <c r="N190" s="131" t="n">
        <v>726949.29</v>
      </c>
    </row>
    <row r="191" ht="19.35" customHeight="1">
      <c r="A191" s="128" t="n"/>
      <c r="B191" s="133" t="n"/>
      <c r="C191" s="134" t="inlineStr">
        <is>
          <t>в т.ч. эксплуатация машин и механизмов без учета доплат к оплате труда машинистов</t>
        </is>
      </c>
      <c r="L191" s="131" t="n">
        <v>34699.25</v>
      </c>
      <c r="M191" s="132" t="n"/>
      <c r="N191" s="131" t="n">
        <v>726949.29</v>
      </c>
    </row>
    <row r="192" ht="19.35" customHeight="1">
      <c r="A192" s="128" t="n"/>
      <c r="B192" s="133" t="n"/>
      <c r="C192" s="134" t="inlineStr">
        <is>
          <t>- в т.ч. оплата труда машинистов (ОТм)</t>
        </is>
      </c>
      <c r="L192" s="131" t="n">
        <v>6067.96</v>
      </c>
      <c r="M192" s="132" t="n"/>
      <c r="N192" s="131" t="n">
        <v>432402.82</v>
      </c>
    </row>
    <row r="193" ht="19.35" customHeight="1">
      <c r="A193" s="128" t="n"/>
      <c r="B193" s="133" t="n"/>
      <c r="C193" s="134" t="inlineStr">
        <is>
          <t>всего ФОТ (справочно)</t>
        </is>
      </c>
      <c r="L193" s="131" t="n">
        <v>43902.65</v>
      </c>
      <c r="M193" s="132" t="n"/>
      <c r="N193" s="131" t="n">
        <v>3128502.84</v>
      </c>
    </row>
    <row r="194" ht="19.35" customHeight="1">
      <c r="A194" s="128" t="n"/>
      <c r="B194" s="133" t="n"/>
      <c r="C194" s="134" t="inlineStr">
        <is>
          <t>всего накладные расходы</t>
        </is>
      </c>
      <c r="L194" s="131" t="n">
        <v>39073.36</v>
      </c>
      <c r="M194" s="132" t="n"/>
      <c r="N194" s="131" t="n">
        <v>2784367.52</v>
      </c>
    </row>
    <row r="195" ht="19.35" customHeight="1">
      <c r="A195" s="128" t="n"/>
      <c r="B195" s="133" t="n"/>
      <c r="C195" s="134" t="inlineStr">
        <is>
          <t>всего сметная прибыль</t>
        </is>
      </c>
      <c r="L195" s="131" t="n">
        <v>18000.1</v>
      </c>
      <c r="M195" s="132" t="n"/>
      <c r="N195" s="131" t="n">
        <v>1282686.17</v>
      </c>
    </row>
    <row r="196" ht="19.35" customHeight="1">
      <c r="A196" s="128" t="n"/>
      <c r="B196" s="135" t="n"/>
      <c r="C196" s="136" t="inlineStr">
        <is>
          <t>ВСЕГО по смете</t>
        </is>
      </c>
      <c r="L196" s="126" t="n">
        <v>129607.4</v>
      </c>
      <c r="M196" s="127" t="n"/>
      <c r="N196" s="126" t="n">
        <v>7490103</v>
      </c>
    </row>
    <row r="197" ht="19.35" customHeight="1">
      <c r="A197" s="128" t="n"/>
      <c r="B197" s="133" t="n"/>
      <c r="C197" s="134" t="inlineStr">
        <is>
          <t>Всего прямые затраты</t>
        </is>
      </c>
      <c r="L197" s="131" t="n">
        <v>72533.94</v>
      </c>
      <c r="M197" s="132" t="n"/>
      <c r="N197" s="131" t="n">
        <v>3423049.31</v>
      </c>
    </row>
    <row r="198" ht="19.35" customHeight="1">
      <c r="A198" s="128" t="n"/>
      <c r="B198" s="133" t="n"/>
      <c r="C198" s="134" t="inlineStr">
        <is>
          <t>в том числе</t>
        </is>
      </c>
      <c r="L198" s="131" t="n"/>
      <c r="M198" s="132" t="n"/>
      <c r="N198" s="131" t="n"/>
    </row>
    <row r="199" ht="19.35" customHeight="1">
      <c r="A199" s="128" t="n"/>
      <c r="B199" s="133" t="n"/>
      <c r="C199" s="134" t="inlineStr">
        <is>
          <t>- оплата труда рабочих (ОТ)</t>
        </is>
      </c>
      <c r="L199" s="131" t="n">
        <v>37834.69</v>
      </c>
      <c r="M199" s="132" t="n"/>
      <c r="N199" s="131" t="n">
        <v>2696100.02</v>
      </c>
    </row>
    <row r="200" ht="19.35" customHeight="1">
      <c r="A200" s="128" t="n"/>
      <c r="B200" s="133" t="n"/>
      <c r="C200" s="134" t="inlineStr">
        <is>
          <t>- эксплуатация машин и механизмов</t>
        </is>
      </c>
      <c r="L200" s="131" t="n">
        <v>34699.25</v>
      </c>
      <c r="M200" s="132" t="n"/>
      <c r="N200" s="131" t="n">
        <v>726949.29</v>
      </c>
    </row>
    <row r="201" ht="19.35" customHeight="1">
      <c r="A201" s="128" t="n"/>
      <c r="B201" s="133" t="n"/>
      <c r="C201" s="134" t="inlineStr">
        <is>
          <t>в т.ч. эксплуатация машин и механизмов без учета доплат к оплате труда машинистов</t>
        </is>
      </c>
      <c r="L201" s="131" t="n">
        <v>34699.25</v>
      </c>
      <c r="M201" s="132" t="n"/>
      <c r="N201" s="131" t="n">
        <v>726949.29</v>
      </c>
    </row>
    <row r="202" ht="19.35" customHeight="1">
      <c r="A202" s="128" t="n"/>
      <c r="B202" s="133" t="n"/>
      <c r="C202" s="134" t="inlineStr">
        <is>
          <t>- в т.ч. оплата труда машинистов (ОТм)</t>
        </is>
      </c>
      <c r="L202" s="131" t="n">
        <v>6067.96</v>
      </c>
      <c r="M202" s="132" t="n"/>
      <c r="N202" s="131" t="n">
        <v>432402.82</v>
      </c>
    </row>
    <row r="203" ht="19.35" customHeight="1">
      <c r="A203" s="128" t="n"/>
      <c r="B203" s="133" t="n"/>
      <c r="C203" s="134" t="inlineStr">
        <is>
          <t>Всего ФОТ (справочно)</t>
        </is>
      </c>
      <c r="L203" s="131" t="n">
        <v>43902.65</v>
      </c>
      <c r="M203" s="132" t="n"/>
      <c r="N203" s="131" t="n">
        <v>3128502.84</v>
      </c>
    </row>
    <row r="204" ht="19.35" customHeight="1">
      <c r="A204" s="128" t="n"/>
      <c r="B204" s="133" t="n"/>
      <c r="C204" s="134" t="inlineStr">
        <is>
          <t>Всего накладные расходы</t>
        </is>
      </c>
      <c r="L204" s="131" t="n">
        <v>39073.36</v>
      </c>
      <c r="M204" s="132" t="n"/>
      <c r="N204" s="131" t="n">
        <v>2784367.52</v>
      </c>
    </row>
    <row r="205" ht="19.35" customHeight="1">
      <c r="A205" s="128" t="n"/>
      <c r="B205" s="133" t="n"/>
      <c r="C205" s="134" t="inlineStr">
        <is>
          <t>Всего сметная прибыль</t>
        </is>
      </c>
      <c r="L205" s="131" t="n">
        <v>18000.1</v>
      </c>
      <c r="M205" s="132" t="n"/>
      <c r="N205" s="131" t="n">
        <v>1282686.17</v>
      </c>
    </row>
    <row r="206" ht="19.35" customHeight="1">
      <c r="A206" s="128" t="n"/>
      <c r="B206" s="133" t="n"/>
      <c r="C206" s="134" t="inlineStr">
        <is>
          <t>Справочно</t>
        </is>
      </c>
      <c r="L206" s="131" t="n"/>
      <c r="M206" s="132" t="n"/>
      <c r="N206" s="131" t="n"/>
    </row>
    <row r="207" ht="19.35" customHeight="1">
      <c r="A207" s="128" t="n"/>
      <c r="B207" s="129" t="n"/>
      <c r="C207" s="134" t="inlineStr">
        <is>
          <t>затраты труда рабочих</t>
        </is>
      </c>
      <c r="I207" s="138" t="n">
        <v>4479.55704</v>
      </c>
      <c r="J207" s="139" t="n"/>
      <c r="K207" s="139" t="n"/>
      <c r="L207" s="132" t="n"/>
      <c r="M207" s="132" t="n"/>
      <c r="N207" s="132" t="n"/>
    </row>
    <row r="208" ht="19.35" customHeight="1">
      <c r="A208" s="128" t="n"/>
      <c r="B208" s="129" t="n"/>
      <c r="C208" s="134" t="inlineStr">
        <is>
          <t>затраты труда машинистов</t>
        </is>
      </c>
      <c r="I208" s="138" t="n">
        <v>449.472</v>
      </c>
      <c r="J208" s="139" t="n"/>
      <c r="K208" s="139" t="n"/>
      <c r="L208" s="132" t="n"/>
      <c r="M208" s="132" t="n"/>
      <c r="N208" s="132" t="n"/>
    </row>
    <row r="209" ht="19.35" customHeight="1">
      <c r="A209" s="128" t="n"/>
      <c r="B209" s="147" t="n"/>
      <c r="C209" s="147" t="n"/>
      <c r="D209" s="125" t="n"/>
      <c r="E209" s="125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8" t="inlineStr">
        <is>
          <t>Составил: ______________________________________/  Григорова И. А. /</t>
        </is>
      </c>
    </row>
    <row r="211" ht="19.35" customHeight="1">
      <c r="A211" s="148" t="n"/>
      <c r="B211" s="148" t="n"/>
      <c r="C211" s="149" t="inlineStr">
        <is>
          <t>должность, подпись (инициалы, фамилия)</t>
        </is>
      </c>
      <c r="G211" s="150" t="n"/>
      <c r="H211" s="150" t="n"/>
      <c r="I211" s="150" t="n"/>
      <c r="J211" s="148" t="n"/>
      <c r="K211" s="148" t="n"/>
      <c r="L211" s="148" t="n"/>
      <c r="M211" s="148" t="n"/>
      <c r="N211" s="148" t="n"/>
    </row>
    <row r="212" ht="19.35" customHeight="1">
      <c r="A212" s="148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9" t="inlineStr">
        <is>
          <t>должность, подпись (инициалы, фамилия)</t>
        </is>
      </c>
      <c r="G213" s="150" t="n"/>
      <c r="H213" s="150" t="n"/>
      <c r="I213" s="150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82" min="0" max="16383" man="1"/>
  </rowBreaks>
</worksheet>
</file>

<file path=xl/worksheets/sheet4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02-34-02</t>
        </is>
      </c>
    </row>
    <row r="25" ht="19.35" customHeight="1">
      <c r="A25" s="56" t="inlineStr">
        <is>
          <t>34 ВЛ 220 Зейская ГЭС - Магдагачи. Зейское уч. л-во Зейского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348.33</v>
      </c>
      <c r="M31" s="65" t="n">
        <v>4.89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801.16</v>
      </c>
      <c r="E32" s="72" t="inlineStr">
        <is>
          <t>(</t>
        </is>
      </c>
      <c r="F32" s="71" t="n">
        <v>11.24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583.3200000000001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801.16</v>
      </c>
      <c r="E34" s="72" t="inlineStr">
        <is>
          <t>(</t>
        </is>
      </c>
      <c r="F34" s="78" t="n">
        <v>11.24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2-152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14.6</v>
      </c>
      <c r="H44" s="95" t="n">
        <v>1</v>
      </c>
      <c r="I44" s="275" t="n">
        <v>14.6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1" t="n">
        <v>0.96</v>
      </c>
      <c r="L46" s="103" t="n">
        <v>1573.86</v>
      </c>
      <c r="M46" s="101" t="n">
        <v>71.26000000000001</v>
      </c>
      <c r="N46" s="103" t="n">
        <v>112153.26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7" t="n">
        <v>13.4</v>
      </c>
      <c r="H47" s="151" t="n">
        <v>0.96</v>
      </c>
      <c r="I47" s="276" t="n">
        <v>187.8144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1573.86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3" t="n">
        <v>1573.86</v>
      </c>
      <c r="M49" s="100" t="n"/>
      <c r="N49" s="103" t="n">
        <v>112153.26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3" t="n">
        <v>1400.74</v>
      </c>
      <c r="M50" s="100" t="n"/>
      <c r="N50" s="113" t="n">
        <v>99816.39999999999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645.28</v>
      </c>
      <c r="M51" s="100" t="n"/>
      <c r="N51" s="103" t="n">
        <v>45982.84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3619.88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7.18</v>
      </c>
      <c r="H53" s="95" t="n">
        <v>1</v>
      </c>
      <c r="I53" s="118" t="n">
        <v>7.18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1" t="n">
        <v>0.96</v>
      </c>
      <c r="L55" s="103" t="n">
        <v>2229.61</v>
      </c>
      <c r="M55" s="101" t="n">
        <v>71.26000000000001</v>
      </c>
      <c r="N55" s="103" t="n">
        <v>158882.01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7" t="n">
        <v>38.6</v>
      </c>
      <c r="H56" s="151" t="n">
        <v>0.96</v>
      </c>
      <c r="I56" s="279" t="n">
        <v>266.06208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2229.61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3" t="n">
        <v>2229.61</v>
      </c>
      <c r="M58" s="100" t="n"/>
      <c r="N58" s="103" t="n">
        <v>158882.01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1984.35</v>
      </c>
      <c r="M59" s="100" t="n"/>
      <c r="N59" s="113" t="n">
        <v>141404.99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914.14</v>
      </c>
      <c r="M60" s="100" t="n"/>
      <c r="N60" s="103" t="n">
        <v>65141.62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5128.1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2.26</v>
      </c>
      <c r="H62" s="95" t="n">
        <v>1</v>
      </c>
      <c r="I62" s="118" t="n">
        <v>2.26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1" t="n">
        <v>0.96</v>
      </c>
      <c r="L64" s="101" t="n">
        <v>881.79</v>
      </c>
      <c r="M64" s="101" t="n">
        <v>71.26000000000001</v>
      </c>
      <c r="N64" s="103" t="n">
        <v>62836.36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7" t="n">
        <v>48.5</v>
      </c>
      <c r="H65" s="151" t="n">
        <v>0.96</v>
      </c>
      <c r="I65" s="276" t="n">
        <v>105.2256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881.79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881.79</v>
      </c>
      <c r="M67" s="100" t="n"/>
      <c r="N67" s="103" t="n">
        <v>62836.36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784.79</v>
      </c>
      <c r="M68" s="100" t="n"/>
      <c r="N68" s="113" t="n">
        <v>55924.36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361.53</v>
      </c>
      <c r="M69" s="100" t="n"/>
      <c r="N69" s="103" t="n">
        <v>25762.91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5" t="n">
        <v>2028.11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3" t="inlineStr">
        <is>
          <t>100 деревьев</t>
        </is>
      </c>
      <c r="G71" s="94" t="n">
        <v>0.6</v>
      </c>
      <c r="H71" s="95" t="n">
        <v>1</v>
      </c>
      <c r="I71" s="275" t="n">
        <v>0.6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1" t="n">
        <v>0.96</v>
      </c>
      <c r="L73" s="101" t="n">
        <v>75.78</v>
      </c>
      <c r="M73" s="101" t="n">
        <v>71.26000000000001</v>
      </c>
      <c r="N73" s="103" t="n">
        <v>5400.08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7" t="n">
        <v>15.7</v>
      </c>
      <c r="H74" s="151" t="n">
        <v>0.96</v>
      </c>
      <c r="I74" s="276" t="n">
        <v>9.043200000000001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75.78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75.78</v>
      </c>
      <c r="M76" s="100" t="n"/>
      <c r="N76" s="103" t="n">
        <v>5400.08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67.44</v>
      </c>
      <c r="M77" s="100" t="n"/>
      <c r="N77" s="113" t="n">
        <v>4806.07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31.07</v>
      </c>
      <c r="M78" s="100" t="n"/>
      <c r="N78" s="103" t="n">
        <v>2214.03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8" t="n">
        <v>174.29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3" t="inlineStr">
        <is>
          <t>100 деревьев</t>
        </is>
      </c>
      <c r="G80" s="94" t="n">
        <v>0.28</v>
      </c>
      <c r="H80" s="95" t="n">
        <v>1</v>
      </c>
      <c r="I80" s="118" t="n">
        <v>0.28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1" t="n">
        <v>0.96</v>
      </c>
      <c r="L82" s="101" t="n">
        <v>103.39</v>
      </c>
      <c r="M82" s="101" t="n">
        <v>71.26000000000001</v>
      </c>
      <c r="N82" s="103" t="n">
        <v>7367.57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7" t="n">
        <v>45.9</v>
      </c>
      <c r="H83" s="151" t="n">
        <v>0.96</v>
      </c>
      <c r="I83" s="279" t="n">
        <v>12.33792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103.39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103.39</v>
      </c>
      <c r="M85" s="100" t="n"/>
      <c r="N85" s="103" t="n">
        <v>7367.57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92.02</v>
      </c>
      <c r="M86" s="100" t="n"/>
      <c r="N86" s="113" t="n">
        <v>6557.14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42.39</v>
      </c>
      <c r="M87" s="100" t="n"/>
      <c r="N87" s="103" t="n">
        <v>3020.7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8" t="n">
        <v>237.8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3" t="inlineStr">
        <is>
          <t>100 деревьев</t>
        </is>
      </c>
      <c r="G89" s="94" t="n">
        <v>0.05</v>
      </c>
      <c r="H89" s="95" t="n">
        <v>1</v>
      </c>
      <c r="I89" s="118" t="n">
        <v>0.05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1" t="n">
        <v>0.96</v>
      </c>
      <c r="L91" s="101" t="n">
        <v>23.73</v>
      </c>
      <c r="M91" s="101" t="n">
        <v>71.26000000000001</v>
      </c>
      <c r="N91" s="103" t="n">
        <v>1691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3" t="n">
        <v>59</v>
      </c>
      <c r="H92" s="151" t="n">
        <v>0.96</v>
      </c>
      <c r="I92" s="278" t="n">
        <v>2.832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23.73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23.73</v>
      </c>
      <c r="M94" s="100" t="n"/>
      <c r="N94" s="103" t="n">
        <v>1691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21.12</v>
      </c>
      <c r="M95" s="100" t="n"/>
      <c r="N95" s="113" t="n">
        <v>1504.99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9.73</v>
      </c>
      <c r="M96" s="100" t="n"/>
      <c r="N96" s="101" t="n">
        <v>693.3099999999999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8" t="n">
        <v>54.58</v>
      </c>
      <c r="M97" s="114" t="n"/>
      <c r="N97" s="94" t="n"/>
    </row>
    <row r="98" ht="19.35" customHeight="1">
      <c r="A98" s="124" t="n"/>
      <c r="B98" s="124" t="n"/>
      <c r="C98" s="125" t="inlineStr">
        <is>
          <t>Итого по разделу 1. Вырубка просеки</t>
        </is>
      </c>
      <c r="L98" s="126" t="n">
        <v>11242.76</v>
      </c>
      <c r="M98" s="124" t="n"/>
      <c r="N98" s="127" t="n"/>
    </row>
    <row r="99" ht="19.35" customHeight="1">
      <c r="A99" s="128" t="n"/>
      <c r="B99" s="129" t="n"/>
      <c r="C99" s="130" t="inlineStr">
        <is>
          <t>Итого прямые затраты по разделу</t>
        </is>
      </c>
      <c r="L99" s="131" t="n">
        <v>4888.16</v>
      </c>
      <c r="M99" s="132" t="n"/>
      <c r="N99" s="131" t="n">
        <v>348330.28</v>
      </c>
    </row>
    <row r="100" ht="19.35" customHeight="1">
      <c r="A100" s="128" t="n"/>
      <c r="B100" s="129" t="n"/>
      <c r="C100" s="130" t="inlineStr">
        <is>
          <t>в том числе</t>
        </is>
      </c>
      <c r="L100" s="131" t="n"/>
      <c r="M100" s="132" t="n"/>
      <c r="N100" s="131" t="n"/>
    </row>
    <row r="101" ht="19.35" customHeight="1">
      <c r="A101" s="128" t="n"/>
      <c r="B101" s="129" t="n"/>
      <c r="C101" s="130" t="inlineStr">
        <is>
          <t>- оплата труда (ОТ)</t>
        </is>
      </c>
      <c r="L101" s="131" t="n">
        <v>4888.16</v>
      </c>
      <c r="M101" s="132" t="n"/>
      <c r="N101" s="131" t="n">
        <v>348330.28</v>
      </c>
    </row>
    <row r="102" ht="19.35" customHeight="1">
      <c r="A102" s="128" t="n"/>
      <c r="B102" s="129" t="n"/>
      <c r="C102" s="130" t="inlineStr">
        <is>
          <t>- эксплуатация машин и механизмов</t>
        </is>
      </c>
      <c r="L102" s="131" t="n">
        <v>0</v>
      </c>
      <c r="M102" s="132" t="n"/>
      <c r="N102" s="131" t="n">
        <v>0</v>
      </c>
    </row>
    <row r="103" ht="19.35" customHeight="1">
      <c r="A103" s="128" t="n"/>
      <c r="B103" s="133" t="n"/>
      <c r="C103" s="134" t="inlineStr">
        <is>
          <t>в том числе</t>
        </is>
      </c>
      <c r="L103" s="131" t="n"/>
      <c r="M103" s="132" t="n"/>
      <c r="N103" s="131" t="n"/>
    </row>
    <row r="104" ht="19.35" customHeight="1">
      <c r="A104" s="128" t="n"/>
      <c r="B104" s="133" t="n"/>
      <c r="C104" s="134" t="inlineStr">
        <is>
          <t>эксплуатация машин и механизмов без учета доплат к оплате труда машинистов</t>
        </is>
      </c>
      <c r="L104" s="131" t="n">
        <v>0</v>
      </c>
      <c r="M104" s="132" t="n"/>
      <c r="N104" s="131" t="n">
        <v>0</v>
      </c>
    </row>
    <row r="105" ht="19.35" customHeight="1">
      <c r="A105" s="128" t="n"/>
      <c r="B105" s="133" t="n"/>
      <c r="C105" s="134" t="inlineStr">
        <is>
          <t>в том числе</t>
        </is>
      </c>
      <c r="L105" s="131" t="n"/>
      <c r="M105" s="132" t="n"/>
      <c r="N105" s="131" t="n"/>
    </row>
    <row r="106" ht="19.35" customHeight="1">
      <c r="A106" s="128" t="n"/>
      <c r="B106" s="133" t="n"/>
      <c r="C106" s="134" t="inlineStr">
        <is>
          <t>оплата труда машинистов (ОТм)</t>
        </is>
      </c>
      <c r="L106" s="131" t="n">
        <v>0</v>
      </c>
      <c r="M106" s="132" t="n"/>
      <c r="N106" s="131" t="n">
        <v>0</v>
      </c>
    </row>
    <row r="107" ht="19.35" customHeight="1">
      <c r="A107" s="128" t="n"/>
      <c r="B107" s="129" t="n"/>
      <c r="C107" s="130" t="inlineStr">
        <is>
          <t>Итого ФОТ (справочно)</t>
        </is>
      </c>
      <c r="L107" s="131" t="n">
        <v>4888.16</v>
      </c>
      <c r="M107" s="132" t="n"/>
      <c r="N107" s="131" t="n">
        <v>348330.28</v>
      </c>
    </row>
    <row r="108" ht="19.35" customHeight="1">
      <c r="A108" s="128" t="n"/>
      <c r="B108" s="129" t="n"/>
      <c r="C108" s="130" t="inlineStr">
        <is>
          <t>Итого накладные расходы</t>
        </is>
      </c>
      <c r="L108" s="131" t="n">
        <v>4350.46</v>
      </c>
      <c r="M108" s="132" t="n"/>
      <c r="N108" s="131" t="n">
        <v>310013.95</v>
      </c>
    </row>
    <row r="109" ht="19.35" customHeight="1">
      <c r="A109" s="128" t="n"/>
      <c r="B109" s="129" t="n"/>
      <c r="C109" s="130" t="inlineStr">
        <is>
          <t>Итого сметная прибыль</t>
        </is>
      </c>
      <c r="L109" s="131" t="n">
        <v>2004.14</v>
      </c>
      <c r="M109" s="132" t="n"/>
      <c r="N109" s="131" t="n">
        <v>142815.41</v>
      </c>
    </row>
    <row r="110" ht="19.35" customHeight="1">
      <c r="A110" s="128" t="n"/>
      <c r="B110" s="135" t="n"/>
      <c r="C110" s="136" t="inlineStr">
        <is>
          <t>Итого по разделу</t>
        </is>
      </c>
      <c r="L110" s="126" t="n">
        <v>11242.76</v>
      </c>
      <c r="M110" s="137" t="n"/>
      <c r="N110" s="126" t="n">
        <v>801159.64</v>
      </c>
    </row>
    <row r="111" ht="19.35" customHeight="1">
      <c r="A111" s="128" t="n"/>
      <c r="B111" s="133" t="n"/>
      <c r="C111" s="134" t="inlineStr">
        <is>
          <t>Справочно</t>
        </is>
      </c>
      <c r="L111" s="131" t="n"/>
      <c r="M111" s="132" t="n"/>
      <c r="N111" s="131" t="n"/>
    </row>
    <row r="112" ht="19.35" customHeight="1">
      <c r="A112" s="128" t="n"/>
      <c r="B112" s="129" t="n"/>
      <c r="C112" s="134" t="inlineStr">
        <is>
          <t>затраты труда рабочих</t>
        </is>
      </c>
      <c r="I112" s="138" t="n">
        <v>583.3152</v>
      </c>
      <c r="J112" s="139" t="n"/>
      <c r="K112" s="139" t="n"/>
      <c r="L112" s="132" t="n"/>
      <c r="M112" s="132" t="n"/>
      <c r="N112" s="132" t="n"/>
    </row>
    <row r="113" ht="19.35" customHeight="1">
      <c r="A113" s="128" t="n"/>
      <c r="B113" s="129" t="n"/>
      <c r="C113" s="134" t="inlineStr">
        <is>
          <t>затраты труда машинистов</t>
        </is>
      </c>
      <c r="I113" s="138" t="n">
        <v>0</v>
      </c>
      <c r="J113" s="139" t="n"/>
      <c r="K113" s="139" t="n"/>
      <c r="L113" s="132" t="n"/>
      <c r="M113" s="132" t="n"/>
      <c r="N113" s="132" t="n"/>
    </row>
    <row r="114" ht="19.35" customHeight="1">
      <c r="A114" s="140" t="n"/>
      <c r="B114" s="141" t="n"/>
      <c r="C114" s="142" t="inlineStr">
        <is>
          <t>ВСЕГО по смете</t>
        </is>
      </c>
      <c r="D114" s="143" t="n"/>
      <c r="E114" s="143" t="n"/>
      <c r="F114" s="144" t="n"/>
      <c r="G114" s="144" t="n"/>
      <c r="H114" s="144" t="n"/>
      <c r="I114" s="144" t="n"/>
      <c r="J114" s="144" t="n"/>
      <c r="K114" s="144" t="n"/>
      <c r="L114" s="145" t="n"/>
      <c r="M114" s="144" t="n"/>
      <c r="N114" s="146" t="n"/>
    </row>
    <row r="115" ht="19.35" customHeight="1">
      <c r="A115" s="128" t="n"/>
      <c r="B115" s="135" t="n"/>
      <c r="C115" s="136" t="inlineStr">
        <is>
          <t>Итого по всем разделам</t>
        </is>
      </c>
      <c r="L115" s="126" t="n">
        <v>11242.76</v>
      </c>
      <c r="M115" s="127" t="n"/>
      <c r="N115" s="126" t="n"/>
    </row>
    <row r="116" ht="19.35" customHeight="1">
      <c r="A116" s="128" t="n"/>
      <c r="B116" s="129" t="n"/>
      <c r="C116" s="130" t="inlineStr">
        <is>
          <t>ВСЕГО строительные работы</t>
        </is>
      </c>
      <c r="L116" s="131" t="n">
        <v>11242.76</v>
      </c>
      <c r="M116" s="132" t="n"/>
      <c r="N116" s="131" t="n">
        <v>801159.64</v>
      </c>
    </row>
    <row r="117" ht="19.35" customHeight="1">
      <c r="A117" s="128" t="n"/>
      <c r="B117" s="133" t="n"/>
      <c r="C117" s="134" t="inlineStr">
        <is>
          <t>в том числе</t>
        </is>
      </c>
      <c r="L117" s="131" t="n"/>
      <c r="M117" s="132" t="n"/>
      <c r="N117" s="131" t="n"/>
    </row>
    <row r="118" ht="19.35" customHeight="1">
      <c r="A118" s="128" t="n"/>
      <c r="B118" s="133" t="n"/>
      <c r="C118" s="134" t="inlineStr">
        <is>
          <t>всего прямые затраты</t>
        </is>
      </c>
      <c r="L118" s="131" t="n">
        <v>4888.16</v>
      </c>
      <c r="M118" s="132" t="n"/>
      <c r="N118" s="131" t="n">
        <v>348330.28</v>
      </c>
    </row>
    <row r="119" ht="19.35" customHeight="1">
      <c r="A119" s="128" t="n"/>
      <c r="B119" s="133" t="n"/>
      <c r="C119" s="134" t="inlineStr">
        <is>
          <t>в том числе</t>
        </is>
      </c>
      <c r="L119" s="131" t="n"/>
      <c r="M119" s="132" t="n"/>
      <c r="N119" s="131" t="n"/>
    </row>
    <row r="120" ht="19.35" customHeight="1">
      <c r="A120" s="128" t="n"/>
      <c r="B120" s="133" t="n"/>
      <c r="C120" s="134" t="inlineStr">
        <is>
          <t>- оплата труда (ОТ)</t>
        </is>
      </c>
      <c r="L120" s="131" t="n">
        <v>4888.16</v>
      </c>
      <c r="M120" s="132" t="n"/>
      <c r="N120" s="131" t="n">
        <v>348330.28</v>
      </c>
    </row>
    <row r="121" ht="19.35" customHeight="1">
      <c r="A121" s="128" t="n"/>
      <c r="B121" s="133" t="n"/>
      <c r="C121" s="134" t="inlineStr">
        <is>
          <t>- эксплуатация машин и механизмов</t>
        </is>
      </c>
      <c r="L121" s="131" t="n">
        <v>0</v>
      </c>
      <c r="M121" s="132" t="n"/>
      <c r="N121" s="131" t="n">
        <v>0</v>
      </c>
    </row>
    <row r="122" ht="19.35" customHeight="1">
      <c r="A122" s="128" t="n"/>
      <c r="B122" s="133" t="n"/>
      <c r="C122" s="134" t="inlineStr">
        <is>
          <t>в т.ч. эксплуатация машин и механизмов без учета доплат к оплате труда машинистов</t>
        </is>
      </c>
      <c r="L122" s="131" t="n">
        <v>0</v>
      </c>
      <c r="M122" s="132" t="n"/>
      <c r="N122" s="131" t="n">
        <v>0</v>
      </c>
    </row>
    <row r="123" ht="19.35" customHeight="1">
      <c r="A123" s="128" t="n"/>
      <c r="B123" s="133" t="n"/>
      <c r="C123" s="134" t="inlineStr">
        <is>
          <t>- в т.ч. оплата труда машинистов (ОТм)</t>
        </is>
      </c>
      <c r="L123" s="131" t="n">
        <v>0</v>
      </c>
      <c r="M123" s="132" t="n"/>
      <c r="N123" s="131" t="n">
        <v>0</v>
      </c>
    </row>
    <row r="124" ht="19.35" customHeight="1">
      <c r="A124" s="128" t="n"/>
      <c r="B124" s="133" t="n"/>
      <c r="C124" s="134" t="inlineStr">
        <is>
          <t>всего ФОТ (справочно)</t>
        </is>
      </c>
      <c r="L124" s="131" t="n">
        <v>4888.16</v>
      </c>
      <c r="M124" s="132" t="n"/>
      <c r="N124" s="131" t="n">
        <v>348330.28</v>
      </c>
    </row>
    <row r="125" ht="19.35" customHeight="1">
      <c r="A125" s="128" t="n"/>
      <c r="B125" s="133" t="n"/>
      <c r="C125" s="134" t="inlineStr">
        <is>
          <t>всего накладные расходы</t>
        </is>
      </c>
      <c r="L125" s="131" t="n">
        <v>4350.46</v>
      </c>
      <c r="M125" s="132" t="n"/>
      <c r="N125" s="131" t="n">
        <v>310013.95</v>
      </c>
    </row>
    <row r="126" ht="19.35" customHeight="1">
      <c r="A126" s="128" t="n"/>
      <c r="B126" s="133" t="n"/>
      <c r="C126" s="134" t="inlineStr">
        <is>
          <t>всего сметная прибыль</t>
        </is>
      </c>
      <c r="L126" s="131" t="n">
        <v>2004.14</v>
      </c>
      <c r="M126" s="132" t="n"/>
      <c r="N126" s="131" t="n">
        <v>142815.41</v>
      </c>
    </row>
    <row r="127" ht="19.35" customHeight="1">
      <c r="A127" s="128" t="n"/>
      <c r="B127" s="135" t="n"/>
      <c r="C127" s="136" t="inlineStr">
        <is>
          <t>ВСЕГО по смете</t>
        </is>
      </c>
      <c r="L127" s="126" t="n">
        <v>11242.76</v>
      </c>
      <c r="M127" s="127" t="n"/>
      <c r="N127" s="126" t="n">
        <v>801159.64</v>
      </c>
    </row>
    <row r="128" ht="19.35" customHeight="1">
      <c r="A128" s="128" t="n"/>
      <c r="B128" s="133" t="n"/>
      <c r="C128" s="134" t="inlineStr">
        <is>
          <t>Всего прямые затраты</t>
        </is>
      </c>
      <c r="L128" s="131" t="n">
        <v>4888.16</v>
      </c>
      <c r="M128" s="132" t="n"/>
      <c r="N128" s="131" t="n">
        <v>348330.28</v>
      </c>
    </row>
    <row r="129" ht="19.35" customHeight="1">
      <c r="A129" s="128" t="n"/>
      <c r="B129" s="133" t="n"/>
      <c r="C129" s="134" t="inlineStr">
        <is>
          <t>в том числе</t>
        </is>
      </c>
      <c r="L129" s="131" t="n"/>
      <c r="M129" s="132" t="n"/>
      <c r="N129" s="131" t="n"/>
    </row>
    <row r="130" ht="19.35" customHeight="1">
      <c r="A130" s="128" t="n"/>
      <c r="B130" s="133" t="n"/>
      <c r="C130" s="134" t="inlineStr">
        <is>
          <t>- оплата труда рабочих (ОТ)</t>
        </is>
      </c>
      <c r="L130" s="131" t="n">
        <v>4888.16</v>
      </c>
      <c r="M130" s="132" t="n"/>
      <c r="N130" s="131" t="n">
        <v>348330.28</v>
      </c>
    </row>
    <row r="131" ht="19.35" customHeight="1">
      <c r="A131" s="128" t="n"/>
      <c r="B131" s="133" t="n"/>
      <c r="C131" s="134" t="inlineStr">
        <is>
          <t>- эксплуатация машин и механизмов</t>
        </is>
      </c>
      <c r="L131" s="131" t="n">
        <v>0</v>
      </c>
      <c r="M131" s="132" t="n"/>
      <c r="N131" s="131" t="n">
        <v>0</v>
      </c>
    </row>
    <row r="132" ht="19.35" customHeight="1">
      <c r="A132" s="128" t="n"/>
      <c r="B132" s="133" t="n"/>
      <c r="C132" s="134" t="inlineStr">
        <is>
          <t>в т.ч. эксплуатация машин и механизмов без учета доплат к оплате труда машинистов</t>
        </is>
      </c>
      <c r="L132" s="131" t="n">
        <v>0</v>
      </c>
      <c r="M132" s="132" t="n"/>
      <c r="N132" s="131" t="n">
        <v>0</v>
      </c>
    </row>
    <row r="133" ht="19.35" customHeight="1">
      <c r="A133" s="128" t="n"/>
      <c r="B133" s="133" t="n"/>
      <c r="C133" s="134" t="inlineStr">
        <is>
          <t>- в т.ч. оплата труда машинистов (ОТм)</t>
        </is>
      </c>
      <c r="L133" s="131" t="n">
        <v>0</v>
      </c>
      <c r="M133" s="132" t="n"/>
      <c r="N133" s="131" t="n">
        <v>0</v>
      </c>
    </row>
    <row r="134" ht="19.35" customHeight="1">
      <c r="A134" s="128" t="n"/>
      <c r="B134" s="133" t="n"/>
      <c r="C134" s="134" t="inlineStr">
        <is>
          <t>Всего ФОТ (справочно)</t>
        </is>
      </c>
      <c r="L134" s="131" t="n">
        <v>4888.16</v>
      </c>
      <c r="M134" s="132" t="n"/>
      <c r="N134" s="131" t="n">
        <v>348330.28</v>
      </c>
    </row>
    <row r="135" ht="19.35" customHeight="1">
      <c r="A135" s="128" t="n"/>
      <c r="B135" s="133" t="n"/>
      <c r="C135" s="134" t="inlineStr">
        <is>
          <t>Всего накладные расходы</t>
        </is>
      </c>
      <c r="L135" s="131" t="n">
        <v>4350.46</v>
      </c>
      <c r="M135" s="132" t="n"/>
      <c r="N135" s="131" t="n">
        <v>310013.95</v>
      </c>
    </row>
    <row r="136" ht="19.35" customHeight="1">
      <c r="A136" s="128" t="n"/>
      <c r="B136" s="133" t="n"/>
      <c r="C136" s="134" t="inlineStr">
        <is>
          <t>Всего сметная прибыль</t>
        </is>
      </c>
      <c r="L136" s="131" t="n">
        <v>2004.14</v>
      </c>
      <c r="M136" s="132" t="n"/>
      <c r="N136" s="131" t="n">
        <v>142815.41</v>
      </c>
    </row>
    <row r="137" ht="19.35" customHeight="1">
      <c r="A137" s="128" t="n"/>
      <c r="B137" s="133" t="n"/>
      <c r="C137" s="134" t="inlineStr">
        <is>
          <t>Справочно</t>
        </is>
      </c>
      <c r="L137" s="131" t="n"/>
      <c r="M137" s="132" t="n"/>
      <c r="N137" s="131" t="n"/>
    </row>
    <row r="138" ht="19.35" customHeight="1">
      <c r="A138" s="128" t="n"/>
      <c r="B138" s="129" t="n"/>
      <c r="C138" s="134" t="inlineStr">
        <is>
          <t>затраты труда рабочих</t>
        </is>
      </c>
      <c r="I138" s="138" t="n">
        <v>583.3152</v>
      </c>
      <c r="J138" s="139" t="n"/>
      <c r="K138" s="139" t="n"/>
      <c r="L138" s="132" t="n"/>
      <c r="M138" s="132" t="n"/>
      <c r="N138" s="132" t="n"/>
    </row>
    <row r="139" ht="19.35" customHeight="1">
      <c r="A139" s="128" t="n"/>
      <c r="B139" s="129" t="n"/>
      <c r="C139" s="134" t="inlineStr">
        <is>
          <t>затраты труда машинистов</t>
        </is>
      </c>
      <c r="I139" s="138" t="n">
        <v>0</v>
      </c>
      <c r="J139" s="139" t="n"/>
      <c r="K139" s="139" t="n"/>
      <c r="L139" s="132" t="n"/>
      <c r="M139" s="132" t="n"/>
      <c r="N139" s="132" t="n"/>
    </row>
    <row r="140" ht="19.35" customHeight="1">
      <c r="A140" s="128" t="n"/>
      <c r="B140" s="147" t="n"/>
      <c r="C140" s="147" t="n"/>
      <c r="D140" s="125" t="n"/>
      <c r="E140" s="125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8" t="inlineStr">
        <is>
          <t>Составил: ______________________________________/  Григорова И. А. /</t>
        </is>
      </c>
    </row>
    <row r="142" ht="19.35" customHeight="1">
      <c r="A142" s="148" t="n"/>
      <c r="B142" s="148" t="n"/>
      <c r="C142" s="149" t="inlineStr">
        <is>
          <t>должность, подпись (инициалы, фамилия)</t>
        </is>
      </c>
      <c r="G142" s="150" t="n"/>
      <c r="H142" s="150" t="n"/>
      <c r="I142" s="150" t="n"/>
      <c r="J142" s="148" t="n"/>
      <c r="K142" s="148" t="n"/>
      <c r="L142" s="148" t="n"/>
      <c r="M142" s="148" t="n"/>
      <c r="N142" s="148" t="n"/>
    </row>
    <row r="143" ht="19.35" customHeight="1">
      <c r="A143" s="148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9" t="inlineStr">
        <is>
          <t>должность, подпись (инициалы, фамилия)</t>
        </is>
      </c>
      <c r="G144" s="150" t="n"/>
      <c r="H144" s="150" t="n"/>
      <c r="I144" s="150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5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02-34-03</t>
        </is>
      </c>
    </row>
    <row r="25" ht="19.35" customHeight="1">
      <c r="A25" s="56" t="inlineStr">
        <is>
          <t>34 ВЛ 220 Зейская ГЭС - Магдагачи. Зейский р-он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49.35</v>
      </c>
      <c r="M31" s="65" t="n">
        <v>0.6899999999999999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136.86</v>
      </c>
      <c r="E32" s="72" t="inlineStr">
        <is>
          <t>(</t>
        </is>
      </c>
      <c r="F32" s="71" t="n">
        <v>2.36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82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8.140000000000001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136.86</v>
      </c>
      <c r="E34" s="72" t="inlineStr">
        <is>
          <t>(</t>
        </is>
      </c>
      <c r="F34" s="78" t="n">
        <v>2.36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12</v>
      </c>
      <c r="H44" s="95" t="n">
        <v>1</v>
      </c>
      <c r="I44" s="95" t="n">
        <v>12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1" t="n">
        <v>544.1799999999999</v>
      </c>
      <c r="M45" s="101" t="n">
        <v>71.26000000000001</v>
      </c>
      <c r="N45" s="103" t="n">
        <v>38778.27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8" t="n">
        <v>63.792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1" t="n">
        <v>544.1799999999999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1" t="n">
        <v>544.1799999999999</v>
      </c>
      <c r="M48" s="100" t="n"/>
      <c r="N48" s="103" t="n">
        <v>38778.27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1" t="n">
        <v>484.32</v>
      </c>
      <c r="M49" s="100" t="n"/>
      <c r="N49" s="113" t="n">
        <v>34512.66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223.11</v>
      </c>
      <c r="M50" s="100" t="n"/>
      <c r="N50" s="103" t="n">
        <v>15899.09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1251.61</v>
      </c>
      <c r="M51" s="114" t="n"/>
      <c r="N51" s="94" t="n"/>
    </row>
    <row r="52" ht="19.35" customHeight="1">
      <c r="A52" s="90" t="inlineStr">
        <is>
          <t>Пролет 61-64,260-272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0.26</v>
      </c>
      <c r="H53" s="95" t="n">
        <v>1</v>
      </c>
      <c r="I53" s="118" t="n">
        <v>0.26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15.28</v>
      </c>
      <c r="M54" s="101" t="n">
        <v>71.26000000000001</v>
      </c>
      <c r="N54" s="103" t="n">
        <v>1088.85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9" t="n">
        <v>1.62552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15.28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15.28</v>
      </c>
      <c r="M57" s="100" t="n"/>
      <c r="N57" s="103" t="n">
        <v>1088.85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13.6</v>
      </c>
      <c r="M58" s="100" t="n"/>
      <c r="N58" s="121" t="n">
        <v>969.08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6.26</v>
      </c>
      <c r="M59" s="100" t="n"/>
      <c r="N59" s="101" t="n">
        <v>446.43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8" t="n">
        <v>35.14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0.13</v>
      </c>
      <c r="H61" s="95" t="n">
        <v>1</v>
      </c>
      <c r="I61" s="118" t="n">
        <v>0.13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14.81</v>
      </c>
      <c r="M62" s="101" t="n">
        <v>71.26000000000001</v>
      </c>
      <c r="N62" s="103" t="n">
        <v>1055.36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7" t="n">
        <v>10.1</v>
      </c>
      <c r="H63" s="273" t="n">
        <v>1.2</v>
      </c>
      <c r="I63" s="276" t="n">
        <v>1.5756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14.81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14.81</v>
      </c>
      <c r="M65" s="100" t="n"/>
      <c r="N65" s="103" t="n">
        <v>1055.36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13.18</v>
      </c>
      <c r="M66" s="100" t="n"/>
      <c r="N66" s="121" t="n">
        <v>939.27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6.07</v>
      </c>
      <c r="M67" s="100" t="n"/>
      <c r="N67" s="101" t="n">
        <v>432.7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8" t="n">
        <v>34.06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0.05</v>
      </c>
      <c r="H69" s="95" t="n">
        <v>1</v>
      </c>
      <c r="I69" s="118" t="n">
        <v>0.05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7.56</v>
      </c>
      <c r="M70" s="101" t="n">
        <v>71.26000000000001</v>
      </c>
      <c r="N70" s="101" t="n">
        <v>538.73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7" t="n">
        <v>13.4</v>
      </c>
      <c r="H71" s="273" t="n">
        <v>1.2</v>
      </c>
      <c r="I71" s="278" t="n">
        <v>0.804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7.56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7.56</v>
      </c>
      <c r="M73" s="100" t="n"/>
      <c r="N73" s="101" t="n">
        <v>538.73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6.73</v>
      </c>
      <c r="M74" s="100" t="n"/>
      <c r="N74" s="121" t="n">
        <v>479.47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3.1</v>
      </c>
      <c r="M75" s="100" t="n"/>
      <c r="N75" s="101" t="n">
        <v>220.88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8" t="n">
        <v>17.39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0.26</v>
      </c>
      <c r="H77" s="95" t="n">
        <v>1</v>
      </c>
      <c r="I77" s="118" t="n">
        <v>0.26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36.02</v>
      </c>
      <c r="M78" s="101" t="n">
        <v>71.26000000000001</v>
      </c>
      <c r="N78" s="103" t="n">
        <v>2566.79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1" t="n">
        <v>204.49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35.76</v>
      </c>
      <c r="M80" s="101" t="n">
        <v>71.26000000000001</v>
      </c>
      <c r="N80" s="103" t="n">
        <v>2548.26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7" t="n">
        <v>14.8</v>
      </c>
      <c r="H81" s="273" t="n">
        <v>1.2</v>
      </c>
      <c r="I81" s="276" t="n">
        <v>4.6176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9" t="n">
        <v>2.64888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1" t="n">
        <v>240.51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1" t="n">
        <v>71.78</v>
      </c>
      <c r="M84" s="100" t="n"/>
      <c r="N84" s="103" t="n">
        <v>5115.05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63.88</v>
      </c>
      <c r="M85" s="100" t="n"/>
      <c r="N85" s="113" t="n">
        <v>4552.39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29.43</v>
      </c>
      <c r="M86" s="100" t="n"/>
      <c r="N86" s="103" t="n">
        <v>2097.17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8" t="n">
        <v>333.82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0.26</v>
      </c>
      <c r="H88" s="95" t="n">
        <v>1</v>
      </c>
      <c r="I88" s="118" t="n">
        <v>0.26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9.029999999999999</v>
      </c>
      <c r="M89" s="101" t="n">
        <v>71.26000000000001</v>
      </c>
      <c r="N89" s="101" t="n">
        <v>643.48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51.06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8.93</v>
      </c>
      <c r="M91" s="101" t="n">
        <v>71.26000000000001</v>
      </c>
      <c r="N91" s="101" t="n">
        <v>636.35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9" t="n">
        <v>1.15752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9" t="n">
        <v>0.66144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60.09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17.96</v>
      </c>
      <c r="M95" s="100" t="n"/>
      <c r="N95" s="103" t="n">
        <v>1279.83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15.98</v>
      </c>
      <c r="M96" s="100" t="n"/>
      <c r="N96" s="113" t="n">
        <v>1139.05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7.36</v>
      </c>
      <c r="M97" s="100" t="n"/>
      <c r="N97" s="101" t="n">
        <v>524.73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8" t="n">
        <v>83.43000000000001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0.13</v>
      </c>
      <c r="H99" s="95" t="n">
        <v>1</v>
      </c>
      <c r="I99" s="118" t="n">
        <v>0.13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31.39</v>
      </c>
      <c r="M100" s="101" t="n">
        <v>71.26000000000001</v>
      </c>
      <c r="N100" s="103" t="n">
        <v>2236.85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1" t="n">
        <v>178.24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31.17</v>
      </c>
      <c r="M102" s="101" t="n">
        <v>71.26000000000001</v>
      </c>
      <c r="N102" s="103" t="n">
        <v>2221.17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7" t="n">
        <v>25.8</v>
      </c>
      <c r="H103" s="273" t="n">
        <v>1.2</v>
      </c>
      <c r="I103" s="276" t="n">
        <v>4.0248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7" t="n">
        <v>14.8</v>
      </c>
      <c r="H104" s="273" t="n">
        <v>1.2</v>
      </c>
      <c r="I104" s="276" t="n">
        <v>2.3088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1" t="n">
        <v>209.63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1" t="n">
        <v>62.56</v>
      </c>
      <c r="M106" s="100" t="n"/>
      <c r="N106" s="103" t="n">
        <v>4458.02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55.68</v>
      </c>
      <c r="M107" s="100" t="n"/>
      <c r="N107" s="113" t="n">
        <v>3967.64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25.65</v>
      </c>
      <c r="M108" s="100" t="n"/>
      <c r="N108" s="103" t="n">
        <v>1827.79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8" t="n">
        <v>290.96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0.13</v>
      </c>
      <c r="H110" s="95" t="n">
        <v>1</v>
      </c>
      <c r="I110" s="118" t="n">
        <v>0.13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9.1</v>
      </c>
      <c r="M111" s="101" t="n">
        <v>71.26000000000001</v>
      </c>
      <c r="N111" s="101" t="n">
        <v>648.47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51.55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9.01</v>
      </c>
      <c r="M113" s="101" t="n">
        <v>71.26000000000001</v>
      </c>
      <c r="N113" s="101" t="n">
        <v>642.05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9" t="n">
        <v>1.16688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9" t="n">
        <v>0.6676800000000001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60.65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18.11</v>
      </c>
      <c r="M117" s="100" t="n"/>
      <c r="N117" s="103" t="n">
        <v>1290.52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16.12</v>
      </c>
      <c r="M118" s="100" t="n"/>
      <c r="N118" s="113" t="n">
        <v>1148.56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7.43</v>
      </c>
      <c r="M119" s="100" t="n"/>
      <c r="N119" s="101" t="n">
        <v>529.11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8" t="n">
        <v>84.2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0.05</v>
      </c>
      <c r="H121" s="95" t="n">
        <v>1</v>
      </c>
      <c r="I121" s="118" t="n">
        <v>0.05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19.61</v>
      </c>
      <c r="M122" s="101" t="n">
        <v>71.26000000000001</v>
      </c>
      <c r="N122" s="103" t="n">
        <v>1397.41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1" t="n">
        <v>111.17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19.44</v>
      </c>
      <c r="M124" s="101" t="n">
        <v>71.26000000000001</v>
      </c>
      <c r="N124" s="103" t="n">
        <v>1385.29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7" t="n">
        <v>41.9</v>
      </c>
      <c r="H125" s="273" t="n">
        <v>1.2</v>
      </c>
      <c r="I125" s="278" t="n">
        <v>2.514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3" t="n">
        <v>24</v>
      </c>
      <c r="H126" s="273" t="n">
        <v>1.2</v>
      </c>
      <c r="I126" s="101" t="n">
        <v>1.44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1" t="n">
        <v>130.78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39.05</v>
      </c>
      <c r="M128" s="100" t="n"/>
      <c r="N128" s="103" t="n">
        <v>2782.7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34.75</v>
      </c>
      <c r="M129" s="100" t="n"/>
      <c r="N129" s="113" t="n">
        <v>2476.6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16.01</v>
      </c>
      <c r="M130" s="100" t="n"/>
      <c r="N130" s="103" t="n">
        <v>1140.91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8" t="n">
        <v>181.54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0.05</v>
      </c>
      <c r="H132" s="95" t="n">
        <v>1</v>
      </c>
      <c r="I132" s="118" t="n">
        <v>0.05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5.62</v>
      </c>
      <c r="M133" s="101" t="n">
        <v>71.26000000000001</v>
      </c>
      <c r="N133" s="101" t="n">
        <v>400.48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31.87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5.57</v>
      </c>
      <c r="M135" s="101" t="n">
        <v>71.26000000000001</v>
      </c>
      <c r="N135" s="101" t="n">
        <v>396.92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3" t="n">
        <v>12</v>
      </c>
      <c r="H136" s="273" t="n">
        <v>1.2</v>
      </c>
      <c r="I136" s="101" t="n">
        <v>0.72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6" t="n">
        <v>0.4128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37.49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11.19</v>
      </c>
      <c r="M139" s="100" t="n"/>
      <c r="N139" s="101" t="n">
        <v>797.4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9.960000000000001</v>
      </c>
      <c r="M140" s="100" t="n"/>
      <c r="N140" s="121" t="n">
        <v>709.6900000000001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4.59</v>
      </c>
      <c r="M141" s="100" t="n"/>
      <c r="N141" s="101" t="n">
        <v>326.93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8" t="n">
        <v>52.04</v>
      </c>
      <c r="M142" s="114" t="n"/>
      <c r="N142" s="94" t="n"/>
    </row>
    <row r="143" ht="19.35" customHeight="1">
      <c r="A143" s="124" t="n"/>
      <c r="B143" s="124" t="n"/>
      <c r="C143" s="125" t="inlineStr">
        <is>
          <t>Итого по разделу 1. Вырубка просеки</t>
        </is>
      </c>
      <c r="L143" s="126" t="n">
        <v>2364.19</v>
      </c>
      <c r="M143" s="124" t="n"/>
      <c r="N143" s="127" t="n"/>
    </row>
    <row r="144" ht="19.35" customHeight="1">
      <c r="A144" s="128" t="n"/>
      <c r="B144" s="129" t="n"/>
      <c r="C144" s="130" t="inlineStr">
        <is>
          <t>Итого прямые затраты по разделу</t>
        </is>
      </c>
      <c r="L144" s="131" t="n">
        <v>1320.98</v>
      </c>
      <c r="M144" s="132" t="n"/>
      <c r="N144" s="131" t="n">
        <v>62519.25</v>
      </c>
    </row>
    <row r="145" ht="19.35" customHeight="1">
      <c r="A145" s="128" t="n"/>
      <c r="B145" s="129" t="n"/>
      <c r="C145" s="130" t="inlineStr">
        <is>
          <t>в том числе</t>
        </is>
      </c>
      <c r="L145" s="131" t="n"/>
      <c r="M145" s="132" t="n"/>
      <c r="N145" s="131" t="n"/>
    </row>
    <row r="146" ht="19.35" customHeight="1">
      <c r="A146" s="128" t="n"/>
      <c r="B146" s="129" t="n"/>
      <c r="C146" s="130" t="inlineStr">
        <is>
          <t>- оплата труда (ОТ)</t>
        </is>
      </c>
      <c r="L146" s="131" t="n">
        <v>692.6</v>
      </c>
      <c r="M146" s="132" t="n"/>
      <c r="N146" s="131" t="n">
        <v>49354.69</v>
      </c>
    </row>
    <row r="147" ht="19.35" customHeight="1">
      <c r="A147" s="128" t="n"/>
      <c r="B147" s="129" t="n"/>
      <c r="C147" s="130" t="inlineStr">
        <is>
          <t>- эксплуатация машин и механизмов</t>
        </is>
      </c>
      <c r="L147" s="131" t="n">
        <v>628.38</v>
      </c>
      <c r="M147" s="132" t="n"/>
      <c r="N147" s="131" t="n">
        <v>13164.56</v>
      </c>
    </row>
    <row r="148" ht="19.35" customHeight="1">
      <c r="A148" s="128" t="n"/>
      <c r="B148" s="133" t="n"/>
      <c r="C148" s="134" t="inlineStr">
        <is>
          <t>в том числе</t>
        </is>
      </c>
      <c r="L148" s="131" t="n"/>
      <c r="M148" s="132" t="n"/>
      <c r="N148" s="131" t="n"/>
    </row>
    <row r="149" ht="19.35" customHeight="1">
      <c r="A149" s="128" t="n"/>
      <c r="B149" s="133" t="n"/>
      <c r="C149" s="134" t="inlineStr">
        <is>
          <t>эксплуатация машин и механизмов без учета доплат к оплате труда машинистов</t>
        </is>
      </c>
      <c r="L149" s="131" t="n">
        <v>628.38</v>
      </c>
      <c r="M149" s="132" t="n"/>
      <c r="N149" s="131" t="n">
        <v>13164.56</v>
      </c>
    </row>
    <row r="150" ht="19.35" customHeight="1">
      <c r="A150" s="128" t="n"/>
      <c r="B150" s="133" t="n"/>
      <c r="C150" s="134" t="inlineStr">
        <is>
          <t>в том числе</t>
        </is>
      </c>
      <c r="L150" s="131" t="n"/>
      <c r="M150" s="132" t="n"/>
      <c r="N150" s="131" t="n"/>
    </row>
    <row r="151" ht="19.35" customHeight="1">
      <c r="A151" s="128" t="n"/>
      <c r="B151" s="133" t="n"/>
      <c r="C151" s="134" t="inlineStr">
        <is>
          <t>оплата труда машинистов (ОТм)</t>
        </is>
      </c>
      <c r="L151" s="131" t="n">
        <v>109.88</v>
      </c>
      <c r="M151" s="132" t="n"/>
      <c r="N151" s="131" t="n">
        <v>7830.04</v>
      </c>
    </row>
    <row r="152" ht="19.35" customHeight="1">
      <c r="A152" s="128" t="n"/>
      <c r="B152" s="129" t="n"/>
      <c r="C152" s="130" t="inlineStr">
        <is>
          <t>Итого ФОТ (справочно)</t>
        </is>
      </c>
      <c r="L152" s="131" t="n">
        <v>802.48</v>
      </c>
      <c r="M152" s="132" t="n"/>
      <c r="N152" s="131" t="n">
        <v>57184.73</v>
      </c>
    </row>
    <row r="153" ht="19.35" customHeight="1">
      <c r="A153" s="128" t="n"/>
      <c r="B153" s="129" t="n"/>
      <c r="C153" s="130" t="inlineStr">
        <is>
          <t>Итого накладные расходы</t>
        </is>
      </c>
      <c r="L153" s="131" t="n">
        <v>714.2</v>
      </c>
      <c r="M153" s="132" t="n"/>
      <c r="N153" s="131" t="n">
        <v>50894.41</v>
      </c>
    </row>
    <row r="154" ht="19.35" customHeight="1">
      <c r="A154" s="128" t="n"/>
      <c r="B154" s="129" t="n"/>
      <c r="C154" s="130" t="inlineStr">
        <is>
          <t>Итого сметная прибыль</t>
        </is>
      </c>
      <c r="L154" s="131" t="n">
        <v>329.01</v>
      </c>
      <c r="M154" s="132" t="n"/>
      <c r="N154" s="131" t="n">
        <v>23445.74</v>
      </c>
    </row>
    <row r="155" ht="19.35" customHeight="1">
      <c r="A155" s="128" t="n"/>
      <c r="B155" s="135" t="n"/>
      <c r="C155" s="136" t="inlineStr">
        <is>
          <t>Итого по разделу</t>
        </is>
      </c>
      <c r="L155" s="126" t="n">
        <v>2364.19</v>
      </c>
      <c r="M155" s="137" t="n"/>
      <c r="N155" s="126" t="n">
        <v>136859.4</v>
      </c>
    </row>
    <row r="156" ht="19.35" customHeight="1">
      <c r="A156" s="128" t="n"/>
      <c r="B156" s="133" t="n"/>
      <c r="C156" s="134" t="inlineStr">
        <is>
          <t>Справочно</t>
        </is>
      </c>
      <c r="L156" s="131" t="n"/>
      <c r="M156" s="132" t="n"/>
      <c r="N156" s="131" t="n"/>
    </row>
    <row r="157" ht="19.35" customHeight="1">
      <c r="A157" s="128" t="n"/>
      <c r="B157" s="129" t="n"/>
      <c r="C157" s="134" t="inlineStr">
        <is>
          <t>затраты труда рабочих</t>
        </is>
      </c>
      <c r="I157" s="138" t="n">
        <v>81.99791999999999</v>
      </c>
      <c r="J157" s="139" t="n"/>
      <c r="K157" s="139" t="n"/>
      <c r="L157" s="132" t="n"/>
      <c r="M157" s="132" t="n"/>
      <c r="N157" s="132" t="n"/>
    </row>
    <row r="158" ht="19.35" customHeight="1">
      <c r="A158" s="128" t="n"/>
      <c r="B158" s="129" t="n"/>
      <c r="C158" s="134" t="inlineStr">
        <is>
          <t>затраты труда машинистов</t>
        </is>
      </c>
      <c r="I158" s="138" t="n">
        <v>8.1396</v>
      </c>
      <c r="J158" s="139" t="n"/>
      <c r="K158" s="139" t="n"/>
      <c r="L158" s="132" t="n"/>
      <c r="M158" s="132" t="n"/>
      <c r="N158" s="132" t="n"/>
    </row>
    <row r="159" ht="19.35" customHeight="1">
      <c r="A159" s="140" t="n"/>
      <c r="B159" s="141" t="n"/>
      <c r="C159" s="142" t="inlineStr">
        <is>
          <t>ВСЕГО по смете</t>
        </is>
      </c>
      <c r="D159" s="143" t="n"/>
      <c r="E159" s="143" t="n"/>
      <c r="F159" s="144" t="n"/>
      <c r="G159" s="144" t="n"/>
      <c r="H159" s="144" t="n"/>
      <c r="I159" s="144" t="n"/>
      <c r="J159" s="144" t="n"/>
      <c r="K159" s="144" t="n"/>
      <c r="L159" s="145" t="n"/>
      <c r="M159" s="144" t="n"/>
      <c r="N159" s="146" t="n"/>
    </row>
    <row r="160" ht="19.35" customHeight="1">
      <c r="A160" s="128" t="n"/>
      <c r="B160" s="135" t="n"/>
      <c r="C160" s="136" t="inlineStr">
        <is>
          <t>Итого по всем разделам</t>
        </is>
      </c>
      <c r="L160" s="126" t="n">
        <v>2364.19</v>
      </c>
      <c r="M160" s="127" t="n"/>
      <c r="N160" s="126" t="n"/>
    </row>
    <row r="161" ht="19.35" customHeight="1">
      <c r="A161" s="128" t="n"/>
      <c r="B161" s="129" t="n"/>
      <c r="C161" s="130" t="inlineStr">
        <is>
          <t>ВСЕГО строительные работы</t>
        </is>
      </c>
      <c r="L161" s="131" t="n">
        <v>2364.19</v>
      </c>
      <c r="M161" s="132" t="n"/>
      <c r="N161" s="131" t="n">
        <v>136859.4</v>
      </c>
    </row>
    <row r="162" ht="19.35" customHeight="1">
      <c r="A162" s="128" t="n"/>
      <c r="B162" s="133" t="n"/>
      <c r="C162" s="134" t="inlineStr">
        <is>
          <t>в том числе</t>
        </is>
      </c>
      <c r="L162" s="131" t="n"/>
      <c r="M162" s="132" t="n"/>
      <c r="N162" s="131" t="n"/>
    </row>
    <row r="163" ht="19.35" customHeight="1">
      <c r="A163" s="128" t="n"/>
      <c r="B163" s="133" t="n"/>
      <c r="C163" s="134" t="inlineStr">
        <is>
          <t>всего прямые затраты</t>
        </is>
      </c>
      <c r="L163" s="131" t="n">
        <v>1320.98</v>
      </c>
      <c r="M163" s="132" t="n"/>
      <c r="N163" s="131" t="n">
        <v>62519.25</v>
      </c>
    </row>
    <row r="164" ht="19.35" customHeight="1">
      <c r="A164" s="128" t="n"/>
      <c r="B164" s="133" t="n"/>
      <c r="C164" s="134" t="inlineStr">
        <is>
          <t>в том числе</t>
        </is>
      </c>
      <c r="L164" s="131" t="n"/>
      <c r="M164" s="132" t="n"/>
      <c r="N164" s="131" t="n"/>
    </row>
    <row r="165" ht="19.35" customHeight="1">
      <c r="A165" s="128" t="n"/>
      <c r="B165" s="133" t="n"/>
      <c r="C165" s="134" t="inlineStr">
        <is>
          <t>- оплата труда (ОТ)</t>
        </is>
      </c>
      <c r="L165" s="131" t="n">
        <v>692.6</v>
      </c>
      <c r="M165" s="132" t="n"/>
      <c r="N165" s="131" t="n">
        <v>49354.69</v>
      </c>
    </row>
    <row r="166" ht="19.35" customHeight="1">
      <c r="A166" s="128" t="n"/>
      <c r="B166" s="133" t="n"/>
      <c r="C166" s="134" t="inlineStr">
        <is>
          <t>- эксплуатация машин и механизмов</t>
        </is>
      </c>
      <c r="L166" s="131" t="n">
        <v>628.38</v>
      </c>
      <c r="M166" s="132" t="n"/>
      <c r="N166" s="131" t="n">
        <v>13164.56</v>
      </c>
    </row>
    <row r="167" ht="19.35" customHeight="1">
      <c r="A167" s="128" t="n"/>
      <c r="B167" s="133" t="n"/>
      <c r="C167" s="134" t="inlineStr">
        <is>
          <t>в т.ч. эксплуатация машин и механизмов без учета доплат к оплате труда машинистов</t>
        </is>
      </c>
      <c r="L167" s="131" t="n">
        <v>628.38</v>
      </c>
      <c r="M167" s="132" t="n"/>
      <c r="N167" s="131" t="n">
        <v>13164.56</v>
      </c>
    </row>
    <row r="168" ht="19.35" customHeight="1">
      <c r="A168" s="128" t="n"/>
      <c r="B168" s="133" t="n"/>
      <c r="C168" s="134" t="inlineStr">
        <is>
          <t>- в т.ч. оплата труда машинистов (ОТм)</t>
        </is>
      </c>
      <c r="L168" s="131" t="n">
        <v>109.88</v>
      </c>
      <c r="M168" s="132" t="n"/>
      <c r="N168" s="131" t="n">
        <v>7830.04</v>
      </c>
    </row>
    <row r="169" ht="19.35" customHeight="1">
      <c r="A169" s="128" t="n"/>
      <c r="B169" s="133" t="n"/>
      <c r="C169" s="134" t="inlineStr">
        <is>
          <t>всего ФОТ (справочно)</t>
        </is>
      </c>
      <c r="L169" s="131" t="n">
        <v>802.48</v>
      </c>
      <c r="M169" s="132" t="n"/>
      <c r="N169" s="131" t="n">
        <v>57184.73</v>
      </c>
    </row>
    <row r="170" ht="19.35" customHeight="1">
      <c r="A170" s="128" t="n"/>
      <c r="B170" s="133" t="n"/>
      <c r="C170" s="134" t="inlineStr">
        <is>
          <t>всего накладные расходы</t>
        </is>
      </c>
      <c r="L170" s="131" t="n">
        <v>714.2</v>
      </c>
      <c r="M170" s="132" t="n"/>
      <c r="N170" s="131" t="n">
        <v>50894.41</v>
      </c>
    </row>
    <row r="171" ht="19.35" customHeight="1">
      <c r="A171" s="128" t="n"/>
      <c r="B171" s="133" t="n"/>
      <c r="C171" s="134" t="inlineStr">
        <is>
          <t>всего сметная прибыль</t>
        </is>
      </c>
      <c r="L171" s="131" t="n">
        <v>329.01</v>
      </c>
      <c r="M171" s="132" t="n"/>
      <c r="N171" s="131" t="n">
        <v>23445.74</v>
      </c>
    </row>
    <row r="172" ht="19.35" customHeight="1">
      <c r="A172" s="128" t="n"/>
      <c r="B172" s="135" t="n"/>
      <c r="C172" s="136" t="inlineStr">
        <is>
          <t>ВСЕГО по смете</t>
        </is>
      </c>
      <c r="L172" s="126" t="n">
        <v>2364.19</v>
      </c>
      <c r="M172" s="127" t="n"/>
      <c r="N172" s="126" t="n">
        <v>136859.4</v>
      </c>
    </row>
    <row r="173" ht="19.35" customHeight="1">
      <c r="A173" s="128" t="n"/>
      <c r="B173" s="133" t="n"/>
      <c r="C173" s="134" t="inlineStr">
        <is>
          <t>Всего прямые затраты</t>
        </is>
      </c>
      <c r="L173" s="131" t="n">
        <v>1320.98</v>
      </c>
      <c r="M173" s="132" t="n"/>
      <c r="N173" s="131" t="n">
        <v>62519.25</v>
      </c>
    </row>
    <row r="174" ht="19.35" customHeight="1">
      <c r="A174" s="128" t="n"/>
      <c r="B174" s="133" t="n"/>
      <c r="C174" s="134" t="inlineStr">
        <is>
          <t>в том числе</t>
        </is>
      </c>
      <c r="L174" s="131" t="n"/>
      <c r="M174" s="132" t="n"/>
      <c r="N174" s="131" t="n"/>
    </row>
    <row r="175" ht="19.35" customHeight="1">
      <c r="A175" s="128" t="n"/>
      <c r="B175" s="133" t="n"/>
      <c r="C175" s="134" t="inlineStr">
        <is>
          <t>- оплата труда рабочих (ОТ)</t>
        </is>
      </c>
      <c r="L175" s="131" t="n">
        <v>692.6</v>
      </c>
      <c r="M175" s="132" t="n"/>
      <c r="N175" s="131" t="n">
        <v>49354.69</v>
      </c>
    </row>
    <row r="176" ht="19.35" customHeight="1">
      <c r="A176" s="128" t="n"/>
      <c r="B176" s="133" t="n"/>
      <c r="C176" s="134" t="inlineStr">
        <is>
          <t>- эксплуатация машин и механизмов</t>
        </is>
      </c>
      <c r="L176" s="131" t="n">
        <v>628.38</v>
      </c>
      <c r="M176" s="132" t="n"/>
      <c r="N176" s="131" t="n">
        <v>13164.56</v>
      </c>
    </row>
    <row r="177" ht="19.35" customHeight="1">
      <c r="A177" s="128" t="n"/>
      <c r="B177" s="133" t="n"/>
      <c r="C177" s="134" t="inlineStr">
        <is>
          <t>в т.ч. эксплуатация машин и механизмов без учета доплат к оплате труда машинистов</t>
        </is>
      </c>
      <c r="L177" s="131" t="n">
        <v>628.38</v>
      </c>
      <c r="M177" s="132" t="n"/>
      <c r="N177" s="131" t="n">
        <v>13164.56</v>
      </c>
    </row>
    <row r="178" ht="19.35" customHeight="1">
      <c r="A178" s="128" t="n"/>
      <c r="B178" s="133" t="n"/>
      <c r="C178" s="134" t="inlineStr">
        <is>
          <t>- в т.ч. оплата труда машинистов (ОТм)</t>
        </is>
      </c>
      <c r="L178" s="131" t="n">
        <v>109.88</v>
      </c>
      <c r="M178" s="132" t="n"/>
      <c r="N178" s="131" t="n">
        <v>7830.04</v>
      </c>
    </row>
    <row r="179" ht="19.35" customHeight="1">
      <c r="A179" s="128" t="n"/>
      <c r="B179" s="133" t="n"/>
      <c r="C179" s="134" t="inlineStr">
        <is>
          <t>Всего ФОТ (справочно)</t>
        </is>
      </c>
      <c r="L179" s="131" t="n">
        <v>802.48</v>
      </c>
      <c r="M179" s="132" t="n"/>
      <c r="N179" s="131" t="n">
        <v>57184.73</v>
      </c>
    </row>
    <row r="180" ht="19.35" customHeight="1">
      <c r="A180" s="128" t="n"/>
      <c r="B180" s="133" t="n"/>
      <c r="C180" s="134" t="inlineStr">
        <is>
          <t>Всего накладные расходы</t>
        </is>
      </c>
      <c r="L180" s="131" t="n">
        <v>714.2</v>
      </c>
      <c r="M180" s="132" t="n"/>
      <c r="N180" s="131" t="n">
        <v>50894.41</v>
      </c>
    </row>
    <row r="181" ht="19.35" customHeight="1">
      <c r="A181" s="128" t="n"/>
      <c r="B181" s="133" t="n"/>
      <c r="C181" s="134" t="inlineStr">
        <is>
          <t>Всего сметная прибыль</t>
        </is>
      </c>
      <c r="L181" s="131" t="n">
        <v>329.01</v>
      </c>
      <c r="M181" s="132" t="n"/>
      <c r="N181" s="131" t="n">
        <v>23445.74</v>
      </c>
    </row>
    <row r="182" ht="19.35" customHeight="1">
      <c r="A182" s="128" t="n"/>
      <c r="B182" s="133" t="n"/>
      <c r="C182" s="134" t="inlineStr">
        <is>
          <t>Справочно</t>
        </is>
      </c>
      <c r="L182" s="131" t="n"/>
      <c r="M182" s="132" t="n"/>
      <c r="N182" s="131" t="n"/>
    </row>
    <row r="183" ht="19.35" customHeight="1">
      <c r="A183" s="128" t="n"/>
      <c r="B183" s="129" t="n"/>
      <c r="C183" s="134" t="inlineStr">
        <is>
          <t>затраты труда рабочих</t>
        </is>
      </c>
      <c r="I183" s="138" t="n">
        <v>81.99791999999999</v>
      </c>
      <c r="J183" s="139" t="n"/>
      <c r="K183" s="139" t="n"/>
      <c r="L183" s="132" t="n"/>
      <c r="M183" s="132" t="n"/>
      <c r="N183" s="132" t="n"/>
    </row>
    <row r="184" ht="19.35" customHeight="1">
      <c r="A184" s="128" t="n"/>
      <c r="B184" s="129" t="n"/>
      <c r="C184" s="134" t="inlineStr">
        <is>
          <t>затраты труда машинистов</t>
        </is>
      </c>
      <c r="I184" s="138" t="n">
        <v>8.1396</v>
      </c>
      <c r="J184" s="139" t="n"/>
      <c r="K184" s="139" t="n"/>
      <c r="L184" s="132" t="n"/>
      <c r="M184" s="132" t="n"/>
      <c r="N184" s="132" t="n"/>
    </row>
    <row r="185" ht="19.35" customHeight="1">
      <c r="A185" s="128" t="n"/>
      <c r="B185" s="147" t="n"/>
      <c r="C185" s="147" t="n"/>
      <c r="D185" s="125" t="n"/>
      <c r="E185" s="125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8" t="inlineStr">
        <is>
          <t>Составил: ______________________________________/  Григорова И. А. /</t>
        </is>
      </c>
    </row>
    <row r="187" ht="19.35" customHeight="1">
      <c r="A187" s="148" t="n"/>
      <c r="B187" s="148" t="n"/>
      <c r="C187" s="149" t="inlineStr">
        <is>
          <t>должность, подпись (инициалы, фамилия)</t>
        </is>
      </c>
      <c r="G187" s="150" t="n"/>
      <c r="H187" s="150" t="n"/>
      <c r="I187" s="150" t="n"/>
      <c r="J187" s="148" t="n"/>
      <c r="K187" s="148" t="n"/>
      <c r="L187" s="148" t="n"/>
      <c r="M187" s="148" t="n"/>
      <c r="N187" s="148" t="n"/>
    </row>
    <row r="188" ht="19.35" customHeight="1">
      <c r="A188" s="148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9" t="inlineStr">
        <is>
          <t>должность, подпись (инициалы, фамилия)</t>
        </is>
      </c>
      <c r="G189" s="150" t="n"/>
      <c r="H189" s="150" t="n"/>
      <c r="I189" s="150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02-34-04</t>
        </is>
      </c>
    </row>
    <row r="25" ht="19.35" customHeight="1">
      <c r="A25" s="56" t="inlineStr">
        <is>
          <t>34 ВЛ 220 Зейская ГЭС - Магдагачи. Зейский р-он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6.26</v>
      </c>
      <c r="M31" s="65" t="n">
        <v>0.09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14.41</v>
      </c>
      <c r="E32" s="72" t="inlineStr">
        <is>
          <t>(</t>
        </is>
      </c>
      <c r="F32" s="71" t="n">
        <v>0.2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10.49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14.41</v>
      </c>
      <c r="E34" s="72" t="inlineStr">
        <is>
          <t>(</t>
        </is>
      </c>
      <c r="F34" s="78" t="n">
        <v>0.2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61-64,260-272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0.26</v>
      </c>
      <c r="H44" s="95" t="n">
        <v>1</v>
      </c>
      <c r="I44" s="118" t="n">
        <v>0.26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1" t="n">
        <v>0.96</v>
      </c>
      <c r="L46" s="101" t="n">
        <v>28.03</v>
      </c>
      <c r="M46" s="101" t="n">
        <v>71.26000000000001</v>
      </c>
      <c r="N46" s="103" t="n">
        <v>1997.42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7" t="n">
        <v>13.4</v>
      </c>
      <c r="H47" s="151" t="n">
        <v>0.96</v>
      </c>
      <c r="I47" s="279" t="n">
        <v>3.34464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28.03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28.03</v>
      </c>
      <c r="M49" s="100" t="n"/>
      <c r="N49" s="103" t="n">
        <v>1997.42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24.95</v>
      </c>
      <c r="M50" s="100" t="n"/>
      <c r="N50" s="113" t="n">
        <v>1777.7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11.49</v>
      </c>
      <c r="M51" s="100" t="n"/>
      <c r="N51" s="101" t="n">
        <v>818.9400000000001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8" t="n">
        <v>64.47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0.13</v>
      </c>
      <c r="H53" s="95" t="n">
        <v>1</v>
      </c>
      <c r="I53" s="118" t="n">
        <v>0.13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1" t="n">
        <v>0.96</v>
      </c>
      <c r="L55" s="101" t="n">
        <v>40.37</v>
      </c>
      <c r="M55" s="101" t="n">
        <v>71.26000000000001</v>
      </c>
      <c r="N55" s="103" t="n">
        <v>2876.77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7" t="n">
        <v>38.6</v>
      </c>
      <c r="H56" s="151" t="n">
        <v>0.96</v>
      </c>
      <c r="I56" s="279" t="n">
        <v>4.81728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40.37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40.37</v>
      </c>
      <c r="M58" s="100" t="n"/>
      <c r="N58" s="103" t="n">
        <v>2876.77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35.93</v>
      </c>
      <c r="M59" s="100" t="n"/>
      <c r="N59" s="113" t="n">
        <v>2560.33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16.55</v>
      </c>
      <c r="M60" s="100" t="n"/>
      <c r="N60" s="103" t="n">
        <v>1179.48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8" t="n">
        <v>92.84999999999999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0.05</v>
      </c>
      <c r="H62" s="95" t="n">
        <v>1</v>
      </c>
      <c r="I62" s="118" t="n">
        <v>0.05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1" t="n">
        <v>0.96</v>
      </c>
      <c r="L64" s="101" t="n">
        <v>19.51</v>
      </c>
      <c r="M64" s="101" t="n">
        <v>71.26000000000001</v>
      </c>
      <c r="N64" s="103" t="n">
        <v>1390.28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7" t="n">
        <v>48.5</v>
      </c>
      <c r="H65" s="151" t="n">
        <v>0.96</v>
      </c>
      <c r="I65" s="278" t="n">
        <v>2.328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19.51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19.51</v>
      </c>
      <c r="M67" s="100" t="n"/>
      <c r="N67" s="103" t="n">
        <v>1390.28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17.36</v>
      </c>
      <c r="M68" s="100" t="n"/>
      <c r="N68" s="113" t="n">
        <v>1237.35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8</v>
      </c>
      <c r="M69" s="100" t="n"/>
      <c r="N69" s="101" t="n">
        <v>570.01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8" t="n">
        <v>44.87</v>
      </c>
      <c r="M70" s="114" t="n"/>
      <c r="N70" s="94" t="n"/>
    </row>
    <row r="71" ht="19.35" customHeight="1">
      <c r="A71" s="124" t="n"/>
      <c r="B71" s="124" t="n"/>
      <c r="C71" s="125" t="inlineStr">
        <is>
          <t>Итого по разделу 1. Вырубка просеки</t>
        </is>
      </c>
      <c r="L71" s="126" t="n">
        <v>202.19</v>
      </c>
      <c r="M71" s="124" t="n"/>
      <c r="N71" s="127" t="n"/>
    </row>
    <row r="72" ht="19.35" customHeight="1">
      <c r="A72" s="128" t="n"/>
      <c r="B72" s="129" t="n"/>
      <c r="C72" s="130" t="inlineStr">
        <is>
          <t>Итого прямые затраты по разделу</t>
        </is>
      </c>
      <c r="L72" s="131" t="n">
        <v>87.91</v>
      </c>
      <c r="M72" s="132" t="n"/>
      <c r="N72" s="131" t="n">
        <v>6264.47</v>
      </c>
    </row>
    <row r="73" ht="19.35" customHeight="1">
      <c r="A73" s="128" t="n"/>
      <c r="B73" s="129" t="n"/>
      <c r="C73" s="130" t="inlineStr">
        <is>
          <t>в том числе</t>
        </is>
      </c>
      <c r="L73" s="131" t="n"/>
      <c r="M73" s="132" t="n"/>
      <c r="N73" s="131" t="n"/>
    </row>
    <row r="74" ht="19.35" customHeight="1">
      <c r="A74" s="128" t="n"/>
      <c r="B74" s="129" t="n"/>
      <c r="C74" s="130" t="inlineStr">
        <is>
          <t>- оплата труда (ОТ)</t>
        </is>
      </c>
      <c r="L74" s="131" t="n">
        <v>87.91</v>
      </c>
      <c r="M74" s="132" t="n"/>
      <c r="N74" s="131" t="n">
        <v>6264.47</v>
      </c>
    </row>
    <row r="75" ht="19.35" customHeight="1">
      <c r="A75" s="128" t="n"/>
      <c r="B75" s="129" t="n"/>
      <c r="C75" s="130" t="inlineStr">
        <is>
          <t>- эксплуатация машин и механизмов</t>
        </is>
      </c>
      <c r="L75" s="131" t="n">
        <v>0</v>
      </c>
      <c r="M75" s="132" t="n"/>
      <c r="N75" s="131" t="n">
        <v>0</v>
      </c>
    </row>
    <row r="76" ht="19.35" customHeight="1">
      <c r="A76" s="128" t="n"/>
      <c r="B76" s="133" t="n"/>
      <c r="C76" s="134" t="inlineStr">
        <is>
          <t>в том числе</t>
        </is>
      </c>
      <c r="L76" s="131" t="n"/>
      <c r="M76" s="132" t="n"/>
      <c r="N76" s="131" t="n"/>
    </row>
    <row r="77" ht="19.35" customHeight="1">
      <c r="A77" s="128" t="n"/>
      <c r="B77" s="133" t="n"/>
      <c r="C77" s="134" t="inlineStr">
        <is>
          <t>эксплуатация машин и механизмов без учета доплат к оплате труда машинистов</t>
        </is>
      </c>
      <c r="L77" s="131" t="n">
        <v>0</v>
      </c>
      <c r="M77" s="132" t="n"/>
      <c r="N77" s="131" t="n">
        <v>0</v>
      </c>
    </row>
    <row r="78" ht="19.35" customHeight="1">
      <c r="A78" s="128" t="n"/>
      <c r="B78" s="133" t="n"/>
      <c r="C78" s="134" t="inlineStr">
        <is>
          <t>в том числе</t>
        </is>
      </c>
      <c r="L78" s="131" t="n"/>
      <c r="M78" s="132" t="n"/>
      <c r="N78" s="131" t="n"/>
    </row>
    <row r="79" ht="19.35" customHeight="1">
      <c r="A79" s="128" t="n"/>
      <c r="B79" s="133" t="n"/>
      <c r="C79" s="134" t="inlineStr">
        <is>
          <t>оплата труда машинистов (ОТм)</t>
        </is>
      </c>
      <c r="L79" s="131" t="n">
        <v>0</v>
      </c>
      <c r="M79" s="132" t="n"/>
      <c r="N79" s="131" t="n">
        <v>0</v>
      </c>
    </row>
    <row r="80" ht="19.35" customHeight="1">
      <c r="A80" s="128" t="n"/>
      <c r="B80" s="129" t="n"/>
      <c r="C80" s="130" t="inlineStr">
        <is>
          <t>Итого ФОТ (справочно)</t>
        </is>
      </c>
      <c r="L80" s="131" t="n">
        <v>87.91</v>
      </c>
      <c r="M80" s="132" t="n"/>
      <c r="N80" s="131" t="n">
        <v>6264.47</v>
      </c>
    </row>
    <row r="81" ht="19.35" customHeight="1">
      <c r="A81" s="128" t="n"/>
      <c r="B81" s="129" t="n"/>
      <c r="C81" s="130" t="inlineStr">
        <is>
          <t>Итого накладные расходы</t>
        </is>
      </c>
      <c r="L81" s="131" t="n">
        <v>78.23999999999999</v>
      </c>
      <c r="M81" s="132" t="n"/>
      <c r="N81" s="131" t="n">
        <v>5575.38</v>
      </c>
    </row>
    <row r="82" ht="19.35" customHeight="1">
      <c r="A82" s="128" t="n"/>
      <c r="B82" s="129" t="n"/>
      <c r="C82" s="130" t="inlineStr">
        <is>
          <t>Итого сметная прибыль</t>
        </is>
      </c>
      <c r="L82" s="131" t="n">
        <v>36.04</v>
      </c>
      <c r="M82" s="132" t="n"/>
      <c r="N82" s="131" t="n">
        <v>2568.43</v>
      </c>
    </row>
    <row r="83" ht="19.35" customHeight="1">
      <c r="A83" s="128" t="n"/>
      <c r="B83" s="135" t="n"/>
      <c r="C83" s="136" t="inlineStr">
        <is>
          <t>Итого по разделу</t>
        </is>
      </c>
      <c r="L83" s="126" t="n">
        <v>202.19</v>
      </c>
      <c r="M83" s="137" t="n"/>
      <c r="N83" s="126" t="n">
        <v>14408.28</v>
      </c>
    </row>
    <row r="84" ht="19.35" customHeight="1">
      <c r="A84" s="128" t="n"/>
      <c r="B84" s="133" t="n"/>
      <c r="C84" s="134" t="inlineStr">
        <is>
          <t>Справочно</t>
        </is>
      </c>
      <c r="L84" s="131" t="n"/>
      <c r="M84" s="132" t="n"/>
      <c r="N84" s="131" t="n"/>
    </row>
    <row r="85" ht="19.35" customHeight="1">
      <c r="A85" s="128" t="n"/>
      <c r="B85" s="129" t="n"/>
      <c r="C85" s="134" t="inlineStr">
        <is>
          <t>затраты труда рабочих</t>
        </is>
      </c>
      <c r="I85" s="138" t="n">
        <v>10.48992</v>
      </c>
      <c r="J85" s="139" t="n"/>
      <c r="K85" s="139" t="n"/>
      <c r="L85" s="132" t="n"/>
      <c r="M85" s="132" t="n"/>
      <c r="N85" s="132" t="n"/>
    </row>
    <row r="86" ht="19.35" customHeight="1">
      <c r="A86" s="128" t="n"/>
      <c r="B86" s="129" t="n"/>
      <c r="C86" s="134" t="inlineStr">
        <is>
          <t>затраты труда машинистов</t>
        </is>
      </c>
      <c r="I86" s="138" t="n">
        <v>0</v>
      </c>
      <c r="J86" s="139" t="n"/>
      <c r="K86" s="139" t="n"/>
      <c r="L86" s="132" t="n"/>
      <c r="M86" s="132" t="n"/>
      <c r="N86" s="132" t="n"/>
    </row>
    <row r="87" ht="19.35" customHeight="1">
      <c r="A87" s="140" t="n"/>
      <c r="B87" s="141" t="n"/>
      <c r="C87" s="142" t="inlineStr">
        <is>
          <t>ВСЕГО по смете</t>
        </is>
      </c>
      <c r="D87" s="143" t="n"/>
      <c r="E87" s="143" t="n"/>
      <c r="F87" s="144" t="n"/>
      <c r="G87" s="144" t="n"/>
      <c r="H87" s="144" t="n"/>
      <c r="I87" s="144" t="n"/>
      <c r="J87" s="144" t="n"/>
      <c r="K87" s="144" t="n"/>
      <c r="L87" s="145" t="n"/>
      <c r="M87" s="144" t="n"/>
      <c r="N87" s="146" t="n"/>
    </row>
    <row r="88" ht="19.35" customHeight="1">
      <c r="A88" s="128" t="n"/>
      <c r="B88" s="135" t="n"/>
      <c r="C88" s="136" t="inlineStr">
        <is>
          <t>Итого по всем разделам</t>
        </is>
      </c>
      <c r="L88" s="126" t="n">
        <v>202.19</v>
      </c>
      <c r="M88" s="127" t="n"/>
      <c r="N88" s="126" t="n"/>
    </row>
    <row r="89" ht="19.35" customHeight="1">
      <c r="A89" s="128" t="n"/>
      <c r="B89" s="129" t="n"/>
      <c r="C89" s="130" t="inlineStr">
        <is>
          <t>ВСЕГО строительные работы</t>
        </is>
      </c>
      <c r="L89" s="131" t="n">
        <v>202.19</v>
      </c>
      <c r="M89" s="132" t="n"/>
      <c r="N89" s="131" t="n">
        <v>14408.28</v>
      </c>
    </row>
    <row r="90" ht="19.35" customHeight="1">
      <c r="A90" s="128" t="n"/>
      <c r="B90" s="133" t="n"/>
      <c r="C90" s="134" t="inlineStr">
        <is>
          <t>в том числе</t>
        </is>
      </c>
      <c r="L90" s="131" t="n"/>
      <c r="M90" s="132" t="n"/>
      <c r="N90" s="131" t="n"/>
    </row>
    <row r="91" ht="19.35" customHeight="1">
      <c r="A91" s="128" t="n"/>
      <c r="B91" s="133" t="n"/>
      <c r="C91" s="134" t="inlineStr">
        <is>
          <t>всего прямые затраты</t>
        </is>
      </c>
      <c r="L91" s="131" t="n">
        <v>87.91</v>
      </c>
      <c r="M91" s="132" t="n"/>
      <c r="N91" s="131" t="n">
        <v>6264.47</v>
      </c>
    </row>
    <row r="92" ht="19.35" customHeight="1">
      <c r="A92" s="128" t="n"/>
      <c r="B92" s="133" t="n"/>
      <c r="C92" s="134" t="inlineStr">
        <is>
          <t>в том числе</t>
        </is>
      </c>
      <c r="L92" s="131" t="n"/>
      <c r="M92" s="132" t="n"/>
      <c r="N92" s="131" t="n"/>
    </row>
    <row r="93" ht="19.35" customHeight="1">
      <c r="A93" s="128" t="n"/>
      <c r="B93" s="133" t="n"/>
      <c r="C93" s="134" t="inlineStr">
        <is>
          <t>- оплата труда (ОТ)</t>
        </is>
      </c>
      <c r="L93" s="131" t="n">
        <v>87.91</v>
      </c>
      <c r="M93" s="132" t="n"/>
      <c r="N93" s="131" t="n">
        <v>6264.47</v>
      </c>
    </row>
    <row r="94" ht="19.35" customHeight="1">
      <c r="A94" s="128" t="n"/>
      <c r="B94" s="133" t="n"/>
      <c r="C94" s="134" t="inlineStr">
        <is>
          <t>- эксплуатация машин и механизмов</t>
        </is>
      </c>
      <c r="L94" s="131" t="n">
        <v>0</v>
      </c>
      <c r="M94" s="132" t="n"/>
      <c r="N94" s="131" t="n">
        <v>0</v>
      </c>
    </row>
    <row r="95" ht="19.35" customHeight="1">
      <c r="A95" s="128" t="n"/>
      <c r="B95" s="133" t="n"/>
      <c r="C95" s="134" t="inlineStr">
        <is>
          <t>в т.ч. эксплуатация машин и механизмов без учета доплат к оплате труда машинистов</t>
        </is>
      </c>
      <c r="L95" s="131" t="n">
        <v>0</v>
      </c>
      <c r="M95" s="132" t="n"/>
      <c r="N95" s="131" t="n">
        <v>0</v>
      </c>
    </row>
    <row r="96" ht="19.35" customHeight="1">
      <c r="A96" s="128" t="n"/>
      <c r="B96" s="133" t="n"/>
      <c r="C96" s="134" t="inlineStr">
        <is>
          <t>- в т.ч. оплата труда машинистов (ОТм)</t>
        </is>
      </c>
      <c r="L96" s="131" t="n">
        <v>0</v>
      </c>
      <c r="M96" s="132" t="n"/>
      <c r="N96" s="131" t="n">
        <v>0</v>
      </c>
    </row>
    <row r="97" ht="19.35" customHeight="1">
      <c r="A97" s="128" t="n"/>
      <c r="B97" s="133" t="n"/>
      <c r="C97" s="134" t="inlineStr">
        <is>
          <t>всего ФОТ (справочно)</t>
        </is>
      </c>
      <c r="L97" s="131" t="n">
        <v>87.91</v>
      </c>
      <c r="M97" s="132" t="n"/>
      <c r="N97" s="131" t="n">
        <v>6264.47</v>
      </c>
    </row>
    <row r="98" ht="19.35" customHeight="1">
      <c r="A98" s="128" t="n"/>
      <c r="B98" s="133" t="n"/>
      <c r="C98" s="134" t="inlineStr">
        <is>
          <t>всего накладные расходы</t>
        </is>
      </c>
      <c r="L98" s="131" t="n">
        <v>78.23999999999999</v>
      </c>
      <c r="M98" s="132" t="n"/>
      <c r="N98" s="131" t="n">
        <v>5575.38</v>
      </c>
    </row>
    <row r="99" ht="19.35" customHeight="1">
      <c r="A99" s="128" t="n"/>
      <c r="B99" s="133" t="n"/>
      <c r="C99" s="134" t="inlineStr">
        <is>
          <t>всего сметная прибыль</t>
        </is>
      </c>
      <c r="L99" s="131" t="n">
        <v>36.04</v>
      </c>
      <c r="M99" s="132" t="n"/>
      <c r="N99" s="131" t="n">
        <v>2568.43</v>
      </c>
    </row>
    <row r="100" ht="19.35" customHeight="1">
      <c r="A100" s="128" t="n"/>
      <c r="B100" s="135" t="n"/>
      <c r="C100" s="136" t="inlineStr">
        <is>
          <t>ВСЕГО по смете</t>
        </is>
      </c>
      <c r="L100" s="126" t="n">
        <v>202.19</v>
      </c>
      <c r="M100" s="127" t="n"/>
      <c r="N100" s="126" t="n">
        <v>14408.28</v>
      </c>
    </row>
    <row r="101" ht="19.35" customHeight="1">
      <c r="A101" s="128" t="n"/>
      <c r="B101" s="133" t="n"/>
      <c r="C101" s="134" t="inlineStr">
        <is>
          <t>Всего прямые затраты</t>
        </is>
      </c>
      <c r="L101" s="131" t="n">
        <v>87.91</v>
      </c>
      <c r="M101" s="132" t="n"/>
      <c r="N101" s="131" t="n">
        <v>6264.47</v>
      </c>
    </row>
    <row r="102" ht="19.35" customHeight="1">
      <c r="A102" s="128" t="n"/>
      <c r="B102" s="133" t="n"/>
      <c r="C102" s="134" t="inlineStr">
        <is>
          <t>в том числе</t>
        </is>
      </c>
      <c r="L102" s="131" t="n"/>
      <c r="M102" s="132" t="n"/>
      <c r="N102" s="131" t="n"/>
    </row>
    <row r="103" ht="19.35" customHeight="1">
      <c r="A103" s="128" t="n"/>
      <c r="B103" s="133" t="n"/>
      <c r="C103" s="134" t="inlineStr">
        <is>
          <t>- оплата труда рабочих (ОТ)</t>
        </is>
      </c>
      <c r="L103" s="131" t="n">
        <v>87.91</v>
      </c>
      <c r="M103" s="132" t="n"/>
      <c r="N103" s="131" t="n">
        <v>6264.47</v>
      </c>
    </row>
    <row r="104" ht="19.35" customHeight="1">
      <c r="A104" s="128" t="n"/>
      <c r="B104" s="133" t="n"/>
      <c r="C104" s="134" t="inlineStr">
        <is>
          <t>- эксплуатация машин и механизмов</t>
        </is>
      </c>
      <c r="L104" s="131" t="n">
        <v>0</v>
      </c>
      <c r="M104" s="132" t="n"/>
      <c r="N104" s="131" t="n">
        <v>0</v>
      </c>
    </row>
    <row r="105" ht="19.35" customHeight="1">
      <c r="A105" s="128" t="n"/>
      <c r="B105" s="133" t="n"/>
      <c r="C105" s="134" t="inlineStr">
        <is>
          <t>в т.ч. эксплуатация машин и механизмов без учета доплат к оплате труда машинистов</t>
        </is>
      </c>
      <c r="L105" s="131" t="n">
        <v>0</v>
      </c>
      <c r="M105" s="132" t="n"/>
      <c r="N105" s="131" t="n">
        <v>0</v>
      </c>
    </row>
    <row r="106" ht="19.35" customHeight="1">
      <c r="A106" s="128" t="n"/>
      <c r="B106" s="133" t="n"/>
      <c r="C106" s="134" t="inlineStr">
        <is>
          <t>- в т.ч. оплата труда машинистов (ОТм)</t>
        </is>
      </c>
      <c r="L106" s="131" t="n">
        <v>0</v>
      </c>
      <c r="M106" s="132" t="n"/>
      <c r="N106" s="131" t="n">
        <v>0</v>
      </c>
    </row>
    <row r="107" ht="19.35" customHeight="1">
      <c r="A107" s="128" t="n"/>
      <c r="B107" s="133" t="n"/>
      <c r="C107" s="134" t="inlineStr">
        <is>
          <t>Всего ФОТ (справочно)</t>
        </is>
      </c>
      <c r="L107" s="131" t="n">
        <v>87.91</v>
      </c>
      <c r="M107" s="132" t="n"/>
      <c r="N107" s="131" t="n">
        <v>6264.47</v>
      </c>
    </row>
    <row r="108" ht="19.35" customHeight="1">
      <c r="A108" s="128" t="n"/>
      <c r="B108" s="133" t="n"/>
      <c r="C108" s="134" t="inlineStr">
        <is>
          <t>Всего накладные расходы</t>
        </is>
      </c>
      <c r="L108" s="131" t="n">
        <v>78.23999999999999</v>
      </c>
      <c r="M108" s="132" t="n"/>
      <c r="N108" s="131" t="n">
        <v>5575.38</v>
      </c>
    </row>
    <row r="109" ht="19.35" customHeight="1">
      <c r="A109" s="128" t="n"/>
      <c r="B109" s="133" t="n"/>
      <c r="C109" s="134" t="inlineStr">
        <is>
          <t>Всего сметная прибыль</t>
        </is>
      </c>
      <c r="L109" s="131" t="n">
        <v>36.04</v>
      </c>
      <c r="M109" s="132" t="n"/>
      <c r="N109" s="131" t="n">
        <v>2568.43</v>
      </c>
    </row>
    <row r="110" ht="19.35" customHeight="1">
      <c r="A110" s="128" t="n"/>
      <c r="B110" s="133" t="n"/>
      <c r="C110" s="134" t="inlineStr">
        <is>
          <t>Справочно</t>
        </is>
      </c>
      <c r="L110" s="131" t="n"/>
      <c r="M110" s="132" t="n"/>
      <c r="N110" s="131" t="n"/>
    </row>
    <row r="111" ht="19.35" customHeight="1">
      <c r="A111" s="128" t="n"/>
      <c r="B111" s="129" t="n"/>
      <c r="C111" s="134" t="inlineStr">
        <is>
          <t>затраты труда рабочих</t>
        </is>
      </c>
      <c r="I111" s="138" t="n">
        <v>10.48992</v>
      </c>
      <c r="J111" s="139" t="n"/>
      <c r="K111" s="139" t="n"/>
      <c r="L111" s="132" t="n"/>
      <c r="M111" s="132" t="n"/>
      <c r="N111" s="132" t="n"/>
    </row>
    <row r="112" ht="19.35" customHeight="1">
      <c r="A112" s="128" t="n"/>
      <c r="B112" s="129" t="n"/>
      <c r="C112" s="134" t="inlineStr">
        <is>
          <t>затраты труда машинистов</t>
        </is>
      </c>
      <c r="I112" s="138" t="n">
        <v>0</v>
      </c>
      <c r="J112" s="139" t="n"/>
      <c r="K112" s="139" t="n"/>
      <c r="L112" s="132" t="n"/>
      <c r="M112" s="132" t="n"/>
      <c r="N112" s="132" t="n"/>
    </row>
    <row r="113" ht="19.35" customHeight="1">
      <c r="A113" s="128" t="n"/>
      <c r="B113" s="147" t="n"/>
      <c r="C113" s="147" t="n"/>
      <c r="D113" s="125" t="n"/>
      <c r="E113" s="125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8" t="inlineStr">
        <is>
          <t>Составил: ______________________________________/  Григорова И. А. /</t>
        </is>
      </c>
    </row>
    <row r="115" ht="19.35" customHeight="1">
      <c r="A115" s="148" t="n"/>
      <c r="B115" s="148" t="n"/>
      <c r="C115" s="149" t="inlineStr">
        <is>
          <t>должность, подпись (инициалы, фамилия)</t>
        </is>
      </c>
      <c r="G115" s="150" t="n"/>
      <c r="H115" s="150" t="n"/>
      <c r="I115" s="150" t="n"/>
      <c r="J115" s="148" t="n"/>
      <c r="K115" s="148" t="n"/>
      <c r="L115" s="148" t="n"/>
      <c r="M115" s="148" t="n"/>
      <c r="N115" s="148" t="n"/>
    </row>
    <row r="116" ht="19.35" customHeight="1">
      <c r="A116" s="148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9" t="inlineStr">
        <is>
          <t>должность, подпись (инициалы, фамилия)</t>
        </is>
      </c>
      <c r="G117" s="150" t="n"/>
      <c r="H117" s="150" t="n"/>
      <c r="I117" s="150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7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02-34-05</t>
        </is>
      </c>
    </row>
    <row r="25" ht="19.35" customHeight="1">
      <c r="A25" s="56" t="inlineStr">
        <is>
          <t>34 ВЛ 220 Зейская ГЭС - Магдагачи.  Зейский р-он Николаевский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147.21</v>
      </c>
      <c r="M31" s="65" t="n">
        <v>2.07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405.77</v>
      </c>
      <c r="E32" s="72" t="inlineStr">
        <is>
          <t>(</t>
        </is>
      </c>
      <c r="F32" s="71" t="n">
        <v>6.97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244.43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23.42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405.77</v>
      </c>
      <c r="E34" s="72" t="inlineStr">
        <is>
          <t>(</t>
        </is>
      </c>
      <c r="F34" s="78" t="n">
        <v>6.97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36</v>
      </c>
      <c r="H44" s="95" t="n">
        <v>1</v>
      </c>
      <c r="I44" s="95" t="n">
        <v>36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1632.53</v>
      </c>
      <c r="M45" s="101" t="n">
        <v>71.26000000000001</v>
      </c>
      <c r="N45" s="103" t="n">
        <v>116334.09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8" t="n">
        <v>191.376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1632.53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1632.53</v>
      </c>
      <c r="M48" s="100" t="n"/>
      <c r="N48" s="103" t="n">
        <v>116334.09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1452.95</v>
      </c>
      <c r="M49" s="100" t="n"/>
      <c r="N49" s="113" t="n">
        <v>103537.34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669.34</v>
      </c>
      <c r="M50" s="100" t="n"/>
      <c r="N50" s="103" t="n">
        <v>47696.98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3754.82</v>
      </c>
      <c r="M51" s="114" t="n"/>
      <c r="N51" s="94" t="n"/>
    </row>
    <row r="52" ht="19.35" customHeight="1">
      <c r="A52" s="90" t="inlineStr">
        <is>
          <t>Пролет 153-161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0.5600000000000001</v>
      </c>
      <c r="H53" s="95" t="n">
        <v>1</v>
      </c>
      <c r="I53" s="118" t="n">
        <v>0.5600000000000001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32.91</v>
      </c>
      <c r="M54" s="101" t="n">
        <v>71.26000000000001</v>
      </c>
      <c r="N54" s="103" t="n">
        <v>2345.17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9" t="n">
        <v>3.50112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32.91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32.91</v>
      </c>
      <c r="M57" s="100" t="n"/>
      <c r="N57" s="103" t="n">
        <v>2345.17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29.29</v>
      </c>
      <c r="M58" s="100" t="n"/>
      <c r="N58" s="113" t="n">
        <v>2087.2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13.49</v>
      </c>
      <c r="M59" s="100" t="n"/>
      <c r="N59" s="101" t="n">
        <v>961.52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8" t="n">
        <v>75.69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0.28</v>
      </c>
      <c r="H61" s="95" t="n">
        <v>1</v>
      </c>
      <c r="I61" s="118" t="n">
        <v>0.28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31.9</v>
      </c>
      <c r="M62" s="101" t="n">
        <v>71.26000000000001</v>
      </c>
      <c r="N62" s="103" t="n">
        <v>2273.19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7" t="n">
        <v>10.1</v>
      </c>
      <c r="H63" s="273" t="n">
        <v>1.2</v>
      </c>
      <c r="I63" s="276" t="n">
        <v>3.3936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31.9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31.9</v>
      </c>
      <c r="M65" s="100" t="n"/>
      <c r="N65" s="103" t="n">
        <v>2273.19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28.39</v>
      </c>
      <c r="M66" s="100" t="n"/>
      <c r="N66" s="113" t="n">
        <v>2023.14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13.08</v>
      </c>
      <c r="M67" s="100" t="n"/>
      <c r="N67" s="101" t="n">
        <v>932.01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8" t="n">
        <v>73.37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0.11</v>
      </c>
      <c r="H69" s="95" t="n">
        <v>1</v>
      </c>
      <c r="I69" s="118" t="n">
        <v>0.11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16.63</v>
      </c>
      <c r="M70" s="101" t="n">
        <v>71.26000000000001</v>
      </c>
      <c r="N70" s="103" t="n">
        <v>1185.05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7" t="n">
        <v>13.4</v>
      </c>
      <c r="H71" s="273" t="n">
        <v>1.2</v>
      </c>
      <c r="I71" s="276" t="n">
        <v>1.7688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16.63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16.63</v>
      </c>
      <c r="M73" s="100" t="n"/>
      <c r="N73" s="103" t="n">
        <v>1185.05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14.8</v>
      </c>
      <c r="M74" s="100" t="n"/>
      <c r="N74" s="113" t="n">
        <v>1054.69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6.82</v>
      </c>
      <c r="M75" s="100" t="n"/>
      <c r="N75" s="101" t="n">
        <v>485.87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8" t="n">
        <v>38.25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3" t="inlineStr">
        <is>
          <t>100 шт</t>
        </is>
      </c>
      <c r="G77" s="94" t="n">
        <v>0.2</v>
      </c>
      <c r="H77" s="95" t="n">
        <v>1</v>
      </c>
      <c r="I77" s="275" t="n">
        <v>0.2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14.21</v>
      </c>
      <c r="M78" s="101" t="n">
        <v>71.26000000000001</v>
      </c>
      <c r="N78" s="103" t="n">
        <v>1012.6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7" t="n">
        <v>6.3</v>
      </c>
      <c r="H79" s="273" t="n">
        <v>1.2</v>
      </c>
      <c r="I79" s="278" t="n">
        <v>1.512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14.21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14.21</v>
      </c>
      <c r="M81" s="100" t="n"/>
      <c r="N81" s="103" t="n">
        <v>1012.6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12.65</v>
      </c>
      <c r="M82" s="100" t="n"/>
      <c r="N82" s="121" t="n">
        <v>901.21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5.83</v>
      </c>
      <c r="M83" s="100" t="n"/>
      <c r="N83" s="101" t="n">
        <v>415.17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8" t="n">
        <v>32.69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3" t="inlineStr">
        <is>
          <t>100 шт</t>
        </is>
      </c>
      <c r="G85" s="94" t="n">
        <v>0.11</v>
      </c>
      <c r="H85" s="95" t="n">
        <v>1</v>
      </c>
      <c r="I85" s="118" t="n">
        <v>0.11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15.26</v>
      </c>
      <c r="M86" s="101" t="n">
        <v>71.26000000000001</v>
      </c>
      <c r="N86" s="103" t="n">
        <v>1087.43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7" t="n">
        <v>12.3</v>
      </c>
      <c r="H87" s="273" t="n">
        <v>1.2</v>
      </c>
      <c r="I87" s="276" t="n">
        <v>1.6236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15.26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15.26</v>
      </c>
      <c r="M89" s="100" t="n"/>
      <c r="N89" s="103" t="n">
        <v>1087.43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13.58</v>
      </c>
      <c r="M90" s="100" t="n"/>
      <c r="N90" s="121" t="n">
        <v>967.8099999999999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6.26</v>
      </c>
      <c r="M91" s="100" t="n"/>
      <c r="N91" s="101" t="n">
        <v>445.85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8" t="n">
        <v>35.1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3" t="inlineStr">
        <is>
          <t>100 шт</t>
        </is>
      </c>
      <c r="G93" s="94" t="n">
        <v>0.02</v>
      </c>
      <c r="H93" s="95" t="n">
        <v>1</v>
      </c>
      <c r="I93" s="118" t="n">
        <v>0.02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3.7</v>
      </c>
      <c r="M94" s="101" t="n">
        <v>71.26000000000001</v>
      </c>
      <c r="N94" s="101" t="n">
        <v>263.66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7" t="n">
        <v>16.4</v>
      </c>
      <c r="H95" s="273" t="n">
        <v>1.2</v>
      </c>
      <c r="I95" s="276" t="n">
        <v>0.3936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3.7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3.7</v>
      </c>
      <c r="M97" s="100" t="n"/>
      <c r="N97" s="101" t="n">
        <v>263.66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3.29</v>
      </c>
      <c r="M98" s="100" t="n"/>
      <c r="N98" s="121" t="n">
        <v>234.66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1.52</v>
      </c>
      <c r="M99" s="100" t="n"/>
      <c r="N99" s="101" t="n">
        <v>108.1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8" t="n">
        <v>8.51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3" t="inlineStr">
        <is>
          <t>100 шт</t>
        </is>
      </c>
      <c r="G101" s="94" t="n">
        <v>0.76</v>
      </c>
      <c r="H101" s="95" t="n">
        <v>1</v>
      </c>
      <c r="I101" s="118" t="n">
        <v>0.76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105.28</v>
      </c>
      <c r="M102" s="101" t="n">
        <v>71.26000000000001</v>
      </c>
      <c r="N102" s="103" t="n">
        <v>7502.25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1" t="n">
        <v>597.75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104.53</v>
      </c>
      <c r="M104" s="101" t="n">
        <v>71.26000000000001</v>
      </c>
      <c r="N104" s="103" t="n">
        <v>7448.81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7" t="n">
        <v>14.8</v>
      </c>
      <c r="H105" s="273" t="n">
        <v>1.2</v>
      </c>
      <c r="I105" s="276" t="n">
        <v>13.4976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9" t="n">
        <v>7.74288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1" t="n">
        <v>703.03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1" t="n">
        <v>209.81</v>
      </c>
      <c r="M108" s="100" t="n"/>
      <c r="N108" s="103" t="n">
        <v>14951.06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186.73</v>
      </c>
      <c r="M109" s="100" t="n"/>
      <c r="N109" s="113" t="n">
        <v>13306.44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86.02</v>
      </c>
      <c r="M110" s="100" t="n"/>
      <c r="N110" s="103" t="n">
        <v>6129.93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8" t="n">
        <v>975.78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3" t="inlineStr">
        <is>
          <t>100 шт</t>
        </is>
      </c>
      <c r="G112" s="94" t="n">
        <v>0.76</v>
      </c>
      <c r="H112" s="95" t="n">
        <v>1</v>
      </c>
      <c r="I112" s="118" t="n">
        <v>0.76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26.39</v>
      </c>
      <c r="M113" s="101" t="n">
        <v>71.26000000000001</v>
      </c>
      <c r="N113" s="103" t="n">
        <v>1880.55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1" t="n">
        <v>149.26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26.1</v>
      </c>
      <c r="M115" s="101" t="n">
        <v>71.26000000000001</v>
      </c>
      <c r="N115" s="103" t="n">
        <v>1859.89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9" t="n">
        <v>3.38352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9" t="n">
        <v>1.93344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175.65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52.49</v>
      </c>
      <c r="M119" s="100" t="n"/>
      <c r="N119" s="103" t="n">
        <v>3740.44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46.72</v>
      </c>
      <c r="M120" s="100" t="n"/>
      <c r="N120" s="113" t="n">
        <v>3328.99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21.52</v>
      </c>
      <c r="M121" s="100" t="n"/>
      <c r="N121" s="103" t="n">
        <v>1533.58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8" t="n">
        <v>243.89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3" t="inlineStr">
        <is>
          <t>100 шт</t>
        </is>
      </c>
      <c r="G123" s="94" t="n">
        <v>0.39</v>
      </c>
      <c r="H123" s="95" t="n">
        <v>1</v>
      </c>
      <c r="I123" s="118" t="n">
        <v>0.39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94.18000000000001</v>
      </c>
      <c r="M124" s="101" t="n">
        <v>71.26000000000001</v>
      </c>
      <c r="N124" s="103" t="n">
        <v>6711.27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1" t="n">
        <v>534.72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93.51000000000001</v>
      </c>
      <c r="M126" s="101" t="n">
        <v>71.26000000000001</v>
      </c>
      <c r="N126" s="103" t="n">
        <v>6663.52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7" t="n">
        <v>25.8</v>
      </c>
      <c r="H127" s="273" t="n">
        <v>1.2</v>
      </c>
      <c r="I127" s="276" t="n">
        <v>12.0744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7" t="n">
        <v>14.8</v>
      </c>
      <c r="H128" s="273" t="n">
        <v>1.2</v>
      </c>
      <c r="I128" s="276" t="n">
        <v>6.9264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1" t="n">
        <v>628.9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1" t="n">
        <v>187.69</v>
      </c>
      <c r="M130" s="100" t="n"/>
      <c r="N130" s="103" t="n">
        <v>13374.79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167.04</v>
      </c>
      <c r="M131" s="100" t="n"/>
      <c r="N131" s="113" t="n">
        <v>11903.56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76.95</v>
      </c>
      <c r="M132" s="100" t="n"/>
      <c r="N132" s="103" t="n">
        <v>5483.66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8" t="n">
        <v>872.89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3" t="inlineStr">
        <is>
          <t>100 шт</t>
        </is>
      </c>
      <c r="G134" s="94" t="n">
        <v>0.39</v>
      </c>
      <c r="H134" s="95" t="n">
        <v>1</v>
      </c>
      <c r="I134" s="118" t="n">
        <v>0.39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27.3</v>
      </c>
      <c r="M135" s="101" t="n">
        <v>71.26000000000001</v>
      </c>
      <c r="N135" s="103" t="n">
        <v>1945.4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1" t="n">
        <v>154.64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27.04</v>
      </c>
      <c r="M137" s="101" t="n">
        <v>71.26000000000001</v>
      </c>
      <c r="N137" s="103" t="n">
        <v>1926.87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9" t="n">
        <v>3.50064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9" t="n">
        <v>2.00304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181.94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54.34</v>
      </c>
      <c r="M141" s="100" t="n"/>
      <c r="N141" s="103" t="n">
        <v>3872.27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48.36</v>
      </c>
      <c r="M142" s="100" t="n"/>
      <c r="N142" s="113" t="n">
        <v>3446.32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22.28</v>
      </c>
      <c r="M143" s="100" t="n"/>
      <c r="N143" s="103" t="n">
        <v>1587.63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8" t="n">
        <v>252.58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3" t="inlineStr">
        <is>
          <t>100 шт</t>
        </is>
      </c>
      <c r="G145" s="94" t="n">
        <v>0.13</v>
      </c>
      <c r="H145" s="95" t="n">
        <v>1</v>
      </c>
      <c r="I145" s="118" t="n">
        <v>0.13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50.98</v>
      </c>
      <c r="M146" s="101" t="n">
        <v>71.26000000000001</v>
      </c>
      <c r="N146" s="103" t="n">
        <v>3632.83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1" t="n">
        <v>289.04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50.54</v>
      </c>
      <c r="M148" s="101" t="n">
        <v>71.26000000000001</v>
      </c>
      <c r="N148" s="103" t="n">
        <v>3601.48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7" t="n">
        <v>41.9</v>
      </c>
      <c r="H149" s="273" t="n">
        <v>1.2</v>
      </c>
      <c r="I149" s="276" t="n">
        <v>6.5364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3" t="n">
        <v>24</v>
      </c>
      <c r="H150" s="273" t="n">
        <v>1.2</v>
      </c>
      <c r="I150" s="278" t="n">
        <v>3.744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1" t="n">
        <v>340.02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101.52</v>
      </c>
      <c r="M152" s="100" t="n"/>
      <c r="N152" s="103" t="n">
        <v>7234.31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90.34999999999999</v>
      </c>
      <c r="M153" s="100" t="n"/>
      <c r="N153" s="113" t="n">
        <v>6438.54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41.62</v>
      </c>
      <c r="M154" s="100" t="n"/>
      <c r="N154" s="103" t="n">
        <v>2966.07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8" t="n">
        <v>471.99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3" t="inlineStr">
        <is>
          <t>100 шт</t>
        </is>
      </c>
      <c r="G156" s="94" t="n">
        <v>0.13</v>
      </c>
      <c r="H156" s="95" t="n">
        <v>1</v>
      </c>
      <c r="I156" s="118" t="n">
        <v>0.13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14.6</v>
      </c>
      <c r="M157" s="101" t="n">
        <v>71.26000000000001</v>
      </c>
      <c r="N157" s="103" t="n">
        <v>1040.4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82.86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14.49</v>
      </c>
      <c r="M159" s="101" t="n">
        <v>71.26000000000001</v>
      </c>
      <c r="N159" s="103" t="n">
        <v>1032.56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3" t="n">
        <v>12</v>
      </c>
      <c r="H160" s="273" t="n">
        <v>1.2</v>
      </c>
      <c r="I160" s="278" t="n">
        <v>1.872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9" t="n">
        <v>1.07328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97.45999999999999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29.09</v>
      </c>
      <c r="M163" s="100" t="n"/>
      <c r="N163" s="103" t="n">
        <v>2072.96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25.89</v>
      </c>
      <c r="M164" s="100" t="n"/>
      <c r="N164" s="113" t="n">
        <v>1844.93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11.93</v>
      </c>
      <c r="M165" s="100" t="n"/>
      <c r="N165" s="101" t="n">
        <v>849.91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8" t="n">
        <v>135.28</v>
      </c>
      <c r="M166" s="114" t="n"/>
      <c r="N166" s="94" t="n"/>
    </row>
    <row r="167" ht="19.35" customHeight="1">
      <c r="A167" s="124" t="n"/>
      <c r="B167" s="124" t="n"/>
      <c r="C167" s="125" t="inlineStr">
        <is>
          <t>Итого по разделу 1. Вырубка просеки</t>
        </is>
      </c>
      <c r="L167" s="126" t="n">
        <v>6970.84</v>
      </c>
      <c r="M167" s="124" t="n"/>
      <c r="N167" s="127" t="n"/>
    </row>
    <row r="168" ht="19.35" customHeight="1">
      <c r="A168" s="128" t="n"/>
      <c r="B168" s="129" t="n"/>
      <c r="C168" s="130" t="inlineStr">
        <is>
          <t>Итого прямые затраты по разделу</t>
        </is>
      </c>
      <c r="L168" s="131" t="n">
        <v>3874.14</v>
      </c>
      <c r="M168" s="132" t="n"/>
      <c r="N168" s="131" t="n">
        <v>185097.15</v>
      </c>
    </row>
    <row r="169" ht="19.35" customHeight="1">
      <c r="A169" s="128" t="n"/>
      <c r="B169" s="129" t="n"/>
      <c r="C169" s="130" t="inlineStr">
        <is>
          <t>в том числе</t>
        </is>
      </c>
      <c r="L169" s="131" t="n"/>
      <c r="M169" s="132" t="n"/>
      <c r="N169" s="131" t="n"/>
    </row>
    <row r="170" ht="19.35" customHeight="1">
      <c r="A170" s="128" t="n"/>
      <c r="B170" s="129" t="n"/>
      <c r="C170" s="130" t="inlineStr">
        <is>
          <t>- оплата труда (ОТ)</t>
        </is>
      </c>
      <c r="L170" s="131" t="n">
        <v>2065.87</v>
      </c>
      <c r="M170" s="132" t="n"/>
      <c r="N170" s="131" t="n">
        <v>147213.89</v>
      </c>
    </row>
    <row r="171" ht="19.35" customHeight="1">
      <c r="A171" s="128" t="n"/>
      <c r="B171" s="129" t="n"/>
      <c r="C171" s="130" t="inlineStr">
        <is>
          <t>- эксплуатация машин и механизмов</t>
        </is>
      </c>
      <c r="L171" s="131" t="n">
        <v>1808.27</v>
      </c>
      <c r="M171" s="132" t="n"/>
      <c r="N171" s="131" t="n">
        <v>37883.26</v>
      </c>
    </row>
    <row r="172" ht="19.35" customHeight="1">
      <c r="A172" s="128" t="n"/>
      <c r="B172" s="133" t="n"/>
      <c r="C172" s="134" t="inlineStr">
        <is>
          <t>в том числе</t>
        </is>
      </c>
      <c r="L172" s="131" t="n"/>
      <c r="M172" s="132" t="n"/>
      <c r="N172" s="131" t="n"/>
    </row>
    <row r="173" ht="19.35" customHeight="1">
      <c r="A173" s="128" t="n"/>
      <c r="B173" s="133" t="n"/>
      <c r="C173" s="134" t="inlineStr">
        <is>
          <t>эксплуатация машин и механизмов без учета доплат к оплате труда машинистов</t>
        </is>
      </c>
      <c r="L173" s="131" t="n">
        <v>1808.27</v>
      </c>
      <c r="M173" s="132" t="n"/>
      <c r="N173" s="131" t="n">
        <v>37883.26</v>
      </c>
    </row>
    <row r="174" ht="19.35" customHeight="1">
      <c r="A174" s="128" t="n"/>
      <c r="B174" s="133" t="n"/>
      <c r="C174" s="134" t="inlineStr">
        <is>
          <t>в том числе</t>
        </is>
      </c>
      <c r="L174" s="131" t="n"/>
      <c r="M174" s="132" t="n"/>
      <c r="N174" s="131" t="n"/>
    </row>
    <row r="175" ht="19.35" customHeight="1">
      <c r="A175" s="128" t="n"/>
      <c r="B175" s="133" t="n"/>
      <c r="C175" s="134" t="inlineStr">
        <is>
          <t>оплата труда машинистов (ОТм)</t>
        </is>
      </c>
      <c r="L175" s="131" t="n">
        <v>316.21</v>
      </c>
      <c r="M175" s="132" t="n"/>
      <c r="N175" s="131" t="n">
        <v>22533.13</v>
      </c>
    </row>
    <row r="176" ht="19.35" customHeight="1">
      <c r="A176" s="128" t="n"/>
      <c r="B176" s="129" t="n"/>
      <c r="C176" s="130" t="inlineStr">
        <is>
          <t>Итого ФОТ (справочно)</t>
        </is>
      </c>
      <c r="L176" s="131" t="n">
        <v>2382.08</v>
      </c>
      <c r="M176" s="132" t="n"/>
      <c r="N176" s="131" t="n">
        <v>169747.02</v>
      </c>
    </row>
    <row r="177" ht="19.35" customHeight="1">
      <c r="A177" s="128" t="n"/>
      <c r="B177" s="129" t="n"/>
      <c r="C177" s="130" t="inlineStr">
        <is>
          <t>Итого накладные расходы</t>
        </is>
      </c>
      <c r="L177" s="131" t="n">
        <v>2120.04</v>
      </c>
      <c r="M177" s="132" t="n"/>
      <c r="N177" s="131" t="n">
        <v>151074.83</v>
      </c>
    </row>
    <row r="178" ht="19.35" customHeight="1">
      <c r="A178" s="128" t="n"/>
      <c r="B178" s="129" t="n"/>
      <c r="C178" s="130" t="inlineStr">
        <is>
          <t>Итого сметная прибыль</t>
        </is>
      </c>
      <c r="L178" s="131" t="n">
        <v>976.66</v>
      </c>
      <c r="M178" s="132" t="n"/>
      <c r="N178" s="131" t="n">
        <v>69596.28</v>
      </c>
    </row>
    <row r="179" ht="19.35" customHeight="1">
      <c r="A179" s="128" t="n"/>
      <c r="B179" s="135" t="n"/>
      <c r="C179" s="136" t="inlineStr">
        <is>
          <t>Итого по разделу</t>
        </is>
      </c>
      <c r="L179" s="126" t="n">
        <v>6970.84</v>
      </c>
      <c r="M179" s="137" t="n"/>
      <c r="N179" s="126" t="n">
        <v>405768.26</v>
      </c>
    </row>
    <row r="180" ht="19.35" customHeight="1">
      <c r="A180" s="128" t="n"/>
      <c r="B180" s="133" t="n"/>
      <c r="C180" s="134" t="inlineStr">
        <is>
          <t>Справочно</t>
        </is>
      </c>
      <c r="L180" s="131" t="n"/>
      <c r="M180" s="132" t="n"/>
      <c r="N180" s="131" t="n"/>
    </row>
    <row r="181" ht="19.35" customHeight="1">
      <c r="A181" s="128" t="n"/>
      <c r="B181" s="129" t="n"/>
      <c r="C181" s="134" t="inlineStr">
        <is>
          <t>затраты труда рабочих</t>
        </is>
      </c>
      <c r="I181" s="138" t="n">
        <v>244.43328</v>
      </c>
      <c r="J181" s="139" t="n"/>
      <c r="K181" s="139" t="n"/>
      <c r="L181" s="132" t="n"/>
      <c r="M181" s="132" t="n"/>
      <c r="N181" s="132" t="n"/>
    </row>
    <row r="182" ht="19.35" customHeight="1">
      <c r="A182" s="128" t="n"/>
      <c r="B182" s="129" t="n"/>
      <c r="C182" s="134" t="inlineStr">
        <is>
          <t>затраты труда машинистов</t>
        </is>
      </c>
      <c r="I182" s="138" t="n">
        <v>23.42304</v>
      </c>
      <c r="J182" s="139" t="n"/>
      <c r="K182" s="139" t="n"/>
      <c r="L182" s="132" t="n"/>
      <c r="M182" s="132" t="n"/>
      <c r="N182" s="132" t="n"/>
    </row>
    <row r="183" ht="19.35" customHeight="1">
      <c r="A183" s="140" t="n"/>
      <c r="B183" s="141" t="n"/>
      <c r="C183" s="142" t="inlineStr">
        <is>
          <t>ВСЕГО по смете</t>
        </is>
      </c>
      <c r="D183" s="143" t="n"/>
      <c r="E183" s="143" t="n"/>
      <c r="F183" s="144" t="n"/>
      <c r="G183" s="144" t="n"/>
      <c r="H183" s="144" t="n"/>
      <c r="I183" s="144" t="n"/>
      <c r="J183" s="144" t="n"/>
      <c r="K183" s="144" t="n"/>
      <c r="L183" s="145" t="n"/>
      <c r="M183" s="144" t="n"/>
      <c r="N183" s="146" t="n"/>
    </row>
    <row r="184" ht="19.35" customHeight="1">
      <c r="A184" s="128" t="n"/>
      <c r="B184" s="135" t="n"/>
      <c r="C184" s="136" t="inlineStr">
        <is>
          <t>Итого по всем разделам</t>
        </is>
      </c>
      <c r="L184" s="126" t="n">
        <v>6970.84</v>
      </c>
      <c r="M184" s="127" t="n"/>
      <c r="N184" s="126" t="n"/>
    </row>
    <row r="185" ht="19.35" customHeight="1">
      <c r="A185" s="128" t="n"/>
      <c r="B185" s="129" t="n"/>
      <c r="C185" s="130" t="inlineStr">
        <is>
          <t>ВСЕГО строительные работы</t>
        </is>
      </c>
      <c r="L185" s="131" t="n">
        <v>6970.84</v>
      </c>
      <c r="M185" s="132" t="n"/>
      <c r="N185" s="131" t="n">
        <v>405768.26</v>
      </c>
    </row>
    <row r="186" ht="19.35" customHeight="1">
      <c r="A186" s="128" t="n"/>
      <c r="B186" s="133" t="n"/>
      <c r="C186" s="134" t="inlineStr">
        <is>
          <t>в том числе</t>
        </is>
      </c>
      <c r="L186" s="131" t="n"/>
      <c r="M186" s="132" t="n"/>
      <c r="N186" s="131" t="n"/>
    </row>
    <row r="187" ht="19.35" customHeight="1">
      <c r="A187" s="128" t="n"/>
      <c r="B187" s="133" t="n"/>
      <c r="C187" s="134" t="inlineStr">
        <is>
          <t>всего прямые затраты</t>
        </is>
      </c>
      <c r="L187" s="131" t="n">
        <v>3874.14</v>
      </c>
      <c r="M187" s="132" t="n"/>
      <c r="N187" s="131" t="n">
        <v>185097.15</v>
      </c>
    </row>
    <row r="188" ht="19.35" customHeight="1">
      <c r="A188" s="128" t="n"/>
      <c r="B188" s="133" t="n"/>
      <c r="C188" s="134" t="inlineStr">
        <is>
          <t>в том числе</t>
        </is>
      </c>
      <c r="L188" s="131" t="n"/>
      <c r="M188" s="132" t="n"/>
      <c r="N188" s="131" t="n"/>
    </row>
    <row r="189" ht="19.35" customHeight="1">
      <c r="A189" s="128" t="n"/>
      <c r="B189" s="133" t="n"/>
      <c r="C189" s="134" t="inlineStr">
        <is>
          <t>- оплата труда (ОТ)</t>
        </is>
      </c>
      <c r="L189" s="131" t="n">
        <v>2065.87</v>
      </c>
      <c r="M189" s="132" t="n"/>
      <c r="N189" s="131" t="n">
        <v>147213.89</v>
      </c>
    </row>
    <row r="190" ht="19.35" customHeight="1">
      <c r="A190" s="128" t="n"/>
      <c r="B190" s="133" t="n"/>
      <c r="C190" s="134" t="inlineStr">
        <is>
          <t>- эксплуатация машин и механизмов</t>
        </is>
      </c>
      <c r="L190" s="131" t="n">
        <v>1808.27</v>
      </c>
      <c r="M190" s="132" t="n"/>
      <c r="N190" s="131" t="n">
        <v>37883.26</v>
      </c>
    </row>
    <row r="191" ht="19.35" customHeight="1">
      <c r="A191" s="128" t="n"/>
      <c r="B191" s="133" t="n"/>
      <c r="C191" s="134" t="inlineStr">
        <is>
          <t>в т.ч. эксплуатация машин и механизмов без учета доплат к оплате труда машинистов</t>
        </is>
      </c>
      <c r="L191" s="131" t="n">
        <v>1808.27</v>
      </c>
      <c r="M191" s="132" t="n"/>
      <c r="N191" s="131" t="n">
        <v>37883.26</v>
      </c>
    </row>
    <row r="192" ht="19.35" customHeight="1">
      <c r="A192" s="128" t="n"/>
      <c r="B192" s="133" t="n"/>
      <c r="C192" s="134" t="inlineStr">
        <is>
          <t>- в т.ч. оплата труда машинистов (ОТм)</t>
        </is>
      </c>
      <c r="L192" s="131" t="n">
        <v>316.21</v>
      </c>
      <c r="M192" s="132" t="n"/>
      <c r="N192" s="131" t="n">
        <v>22533.13</v>
      </c>
    </row>
    <row r="193" ht="19.35" customHeight="1">
      <c r="A193" s="128" t="n"/>
      <c r="B193" s="133" t="n"/>
      <c r="C193" s="134" t="inlineStr">
        <is>
          <t>всего ФОТ (справочно)</t>
        </is>
      </c>
      <c r="L193" s="131" t="n">
        <v>2382.08</v>
      </c>
      <c r="M193" s="132" t="n"/>
      <c r="N193" s="131" t="n">
        <v>169747.02</v>
      </c>
    </row>
    <row r="194" ht="19.35" customHeight="1">
      <c r="A194" s="128" t="n"/>
      <c r="B194" s="133" t="n"/>
      <c r="C194" s="134" t="inlineStr">
        <is>
          <t>всего накладные расходы</t>
        </is>
      </c>
      <c r="L194" s="131" t="n">
        <v>2120.04</v>
      </c>
      <c r="M194" s="132" t="n"/>
      <c r="N194" s="131" t="n">
        <v>151074.83</v>
      </c>
    </row>
    <row r="195" ht="19.35" customHeight="1">
      <c r="A195" s="128" t="n"/>
      <c r="B195" s="133" t="n"/>
      <c r="C195" s="134" t="inlineStr">
        <is>
          <t>всего сметная прибыль</t>
        </is>
      </c>
      <c r="L195" s="131" t="n">
        <v>976.66</v>
      </c>
      <c r="M195" s="132" t="n"/>
      <c r="N195" s="131" t="n">
        <v>69596.28</v>
      </c>
    </row>
    <row r="196" ht="19.35" customHeight="1">
      <c r="A196" s="128" t="n"/>
      <c r="B196" s="135" t="n"/>
      <c r="C196" s="136" t="inlineStr">
        <is>
          <t>ВСЕГО по смете</t>
        </is>
      </c>
      <c r="L196" s="126" t="n">
        <v>6970.84</v>
      </c>
      <c r="M196" s="127" t="n"/>
      <c r="N196" s="126" t="n">
        <v>405768.26</v>
      </c>
    </row>
    <row r="197" ht="19.35" customHeight="1">
      <c r="A197" s="128" t="n"/>
      <c r="B197" s="133" t="n"/>
      <c r="C197" s="134" t="inlineStr">
        <is>
          <t>Всего прямые затраты</t>
        </is>
      </c>
      <c r="L197" s="131" t="n">
        <v>3874.14</v>
      </c>
      <c r="M197" s="132" t="n"/>
      <c r="N197" s="131" t="n">
        <v>185097.15</v>
      </c>
    </row>
    <row r="198" ht="19.35" customHeight="1">
      <c r="A198" s="128" t="n"/>
      <c r="B198" s="133" t="n"/>
      <c r="C198" s="134" t="inlineStr">
        <is>
          <t>в том числе</t>
        </is>
      </c>
      <c r="L198" s="131" t="n"/>
      <c r="M198" s="132" t="n"/>
      <c r="N198" s="131" t="n"/>
    </row>
    <row r="199" ht="19.35" customHeight="1">
      <c r="A199" s="128" t="n"/>
      <c r="B199" s="133" t="n"/>
      <c r="C199" s="134" t="inlineStr">
        <is>
          <t>- оплата труда рабочих (ОТ)</t>
        </is>
      </c>
      <c r="L199" s="131" t="n">
        <v>2065.87</v>
      </c>
      <c r="M199" s="132" t="n"/>
      <c r="N199" s="131" t="n">
        <v>147213.89</v>
      </c>
    </row>
    <row r="200" ht="19.35" customHeight="1">
      <c r="A200" s="128" t="n"/>
      <c r="B200" s="133" t="n"/>
      <c r="C200" s="134" t="inlineStr">
        <is>
          <t>- эксплуатация машин и механизмов</t>
        </is>
      </c>
      <c r="L200" s="131" t="n">
        <v>1808.27</v>
      </c>
      <c r="M200" s="132" t="n"/>
      <c r="N200" s="131" t="n">
        <v>37883.26</v>
      </c>
    </row>
    <row r="201" ht="19.35" customHeight="1">
      <c r="A201" s="128" t="n"/>
      <c r="B201" s="133" t="n"/>
      <c r="C201" s="134" t="inlineStr">
        <is>
          <t>в т.ч. эксплуатация машин и механизмов без учета доплат к оплате труда машинистов</t>
        </is>
      </c>
      <c r="L201" s="131" t="n">
        <v>1808.27</v>
      </c>
      <c r="M201" s="132" t="n"/>
      <c r="N201" s="131" t="n">
        <v>37883.26</v>
      </c>
    </row>
    <row r="202" ht="19.35" customHeight="1">
      <c r="A202" s="128" t="n"/>
      <c r="B202" s="133" t="n"/>
      <c r="C202" s="134" t="inlineStr">
        <is>
          <t>- в т.ч. оплата труда машинистов (ОТм)</t>
        </is>
      </c>
      <c r="L202" s="131" t="n">
        <v>316.21</v>
      </c>
      <c r="M202" s="132" t="n"/>
      <c r="N202" s="131" t="n">
        <v>22533.13</v>
      </c>
    </row>
    <row r="203" ht="19.35" customHeight="1">
      <c r="A203" s="128" t="n"/>
      <c r="B203" s="133" t="n"/>
      <c r="C203" s="134" t="inlineStr">
        <is>
          <t>Всего ФОТ (справочно)</t>
        </is>
      </c>
      <c r="L203" s="131" t="n">
        <v>2382.08</v>
      </c>
      <c r="M203" s="132" t="n"/>
      <c r="N203" s="131" t="n">
        <v>169747.02</v>
      </c>
    </row>
    <row r="204" ht="19.35" customHeight="1">
      <c r="A204" s="128" t="n"/>
      <c r="B204" s="133" t="n"/>
      <c r="C204" s="134" t="inlineStr">
        <is>
          <t>Всего накладные расходы</t>
        </is>
      </c>
      <c r="L204" s="131" t="n">
        <v>2120.04</v>
      </c>
      <c r="M204" s="132" t="n"/>
      <c r="N204" s="131" t="n">
        <v>151074.83</v>
      </c>
    </row>
    <row r="205" ht="19.35" customHeight="1">
      <c r="A205" s="128" t="n"/>
      <c r="B205" s="133" t="n"/>
      <c r="C205" s="134" t="inlineStr">
        <is>
          <t>Всего сметная прибыль</t>
        </is>
      </c>
      <c r="L205" s="131" t="n">
        <v>976.66</v>
      </c>
      <c r="M205" s="132" t="n"/>
      <c r="N205" s="131" t="n">
        <v>69596.28</v>
      </c>
    </row>
    <row r="206" ht="19.35" customHeight="1">
      <c r="A206" s="128" t="n"/>
      <c r="B206" s="133" t="n"/>
      <c r="C206" s="134" t="inlineStr">
        <is>
          <t>Справочно</t>
        </is>
      </c>
      <c r="L206" s="131" t="n"/>
      <c r="M206" s="132" t="n"/>
      <c r="N206" s="131" t="n"/>
    </row>
    <row r="207" ht="19.35" customHeight="1">
      <c r="A207" s="128" t="n"/>
      <c r="B207" s="129" t="n"/>
      <c r="C207" s="134" t="inlineStr">
        <is>
          <t>затраты труда рабочих</t>
        </is>
      </c>
      <c r="I207" s="138" t="n">
        <v>244.43328</v>
      </c>
      <c r="J207" s="139" t="n"/>
      <c r="K207" s="139" t="n"/>
      <c r="L207" s="132" t="n"/>
      <c r="M207" s="132" t="n"/>
      <c r="N207" s="132" t="n"/>
    </row>
    <row r="208" ht="19.35" customHeight="1">
      <c r="A208" s="128" t="n"/>
      <c r="B208" s="129" t="n"/>
      <c r="C208" s="134" t="inlineStr">
        <is>
          <t>затраты труда машинистов</t>
        </is>
      </c>
      <c r="I208" s="138" t="n">
        <v>23.42304</v>
      </c>
      <c r="J208" s="139" t="n"/>
      <c r="K208" s="139" t="n"/>
      <c r="L208" s="132" t="n"/>
      <c r="M208" s="132" t="n"/>
      <c r="N208" s="132" t="n"/>
    </row>
    <row r="209" ht="19.35" customHeight="1">
      <c r="A209" s="128" t="n"/>
      <c r="B209" s="147" t="n"/>
      <c r="C209" s="147" t="n"/>
      <c r="D209" s="125" t="n"/>
      <c r="E209" s="125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8" t="inlineStr">
        <is>
          <t>Составил: ______________________________________/  Григорова И. А. /</t>
        </is>
      </c>
    </row>
    <row r="211" ht="19.35" customHeight="1">
      <c r="A211" s="148" t="n"/>
      <c r="B211" s="148" t="n"/>
      <c r="C211" s="149" t="inlineStr">
        <is>
          <t>должность, подпись (инициалы, фамилия)</t>
        </is>
      </c>
      <c r="G211" s="150" t="n"/>
      <c r="H211" s="150" t="n"/>
      <c r="I211" s="150" t="n"/>
      <c r="J211" s="148" t="n"/>
      <c r="K211" s="148" t="n"/>
      <c r="L211" s="148" t="n"/>
      <c r="M211" s="148" t="n"/>
      <c r="N211" s="148" t="n"/>
    </row>
    <row r="212" ht="19.35" customHeight="1">
      <c r="A212" s="148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9" t="inlineStr">
        <is>
          <t>должность, подпись (инициалы, фамилия)</t>
        </is>
      </c>
      <c r="G213" s="150" t="n"/>
      <c r="H213" s="150" t="n"/>
      <c r="I213" s="150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82" min="0" max="16383" man="1"/>
  </rowBreaks>
</worksheet>
</file>

<file path=xl/worksheets/sheet8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02-34-06</t>
        </is>
      </c>
    </row>
    <row r="25" ht="19.35" customHeight="1">
      <c r="A25" s="56" t="inlineStr">
        <is>
          <t>34 ВЛ 220 Зейская ГЭС - Магдагачи.  Зейский р-он Николаевский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18.93</v>
      </c>
      <c r="M31" s="65" t="n">
        <v>0.27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43.53</v>
      </c>
      <c r="E32" s="72" t="inlineStr">
        <is>
          <t>(</t>
        </is>
      </c>
      <c r="F32" s="71" t="n">
        <v>0.61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31.7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43.53</v>
      </c>
      <c r="E34" s="72" t="inlineStr">
        <is>
          <t>(</t>
        </is>
      </c>
      <c r="F34" s="78" t="n">
        <v>0.61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153-161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0.5600000000000001</v>
      </c>
      <c r="H44" s="95" t="n">
        <v>1</v>
      </c>
      <c r="I44" s="118" t="n">
        <v>0.5600000000000001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1" t="n">
        <v>0.96</v>
      </c>
      <c r="L46" s="101" t="n">
        <v>60.37</v>
      </c>
      <c r="M46" s="101" t="n">
        <v>71.26000000000001</v>
      </c>
      <c r="N46" s="103" t="n">
        <v>4301.97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7" t="n">
        <v>13.4</v>
      </c>
      <c r="H47" s="151" t="n">
        <v>0.96</v>
      </c>
      <c r="I47" s="279" t="n">
        <v>7.20384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60.37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60.37</v>
      </c>
      <c r="M49" s="100" t="n"/>
      <c r="N49" s="103" t="n">
        <v>4301.97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53.73</v>
      </c>
      <c r="M50" s="100" t="n"/>
      <c r="N50" s="113" t="n">
        <v>3828.75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24.75</v>
      </c>
      <c r="M51" s="100" t="n"/>
      <c r="N51" s="103" t="n">
        <v>1763.81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8" t="n">
        <v>138.85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0.28</v>
      </c>
      <c r="H53" s="95" t="n">
        <v>1</v>
      </c>
      <c r="I53" s="118" t="n">
        <v>0.28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1" t="n">
        <v>0.96</v>
      </c>
      <c r="L55" s="101" t="n">
        <v>86.95</v>
      </c>
      <c r="M55" s="101" t="n">
        <v>71.26000000000001</v>
      </c>
      <c r="N55" s="103" t="n">
        <v>6196.06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7" t="n">
        <v>38.6</v>
      </c>
      <c r="H56" s="151" t="n">
        <v>0.96</v>
      </c>
      <c r="I56" s="279" t="n">
        <v>10.37568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86.95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86.95</v>
      </c>
      <c r="M58" s="100" t="n"/>
      <c r="N58" s="103" t="n">
        <v>6196.06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77.39</v>
      </c>
      <c r="M59" s="100" t="n"/>
      <c r="N59" s="113" t="n">
        <v>5514.49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35.65</v>
      </c>
      <c r="M60" s="100" t="n"/>
      <c r="N60" s="103" t="n">
        <v>2540.38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8" t="n">
        <v>199.99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0.11</v>
      </c>
      <c r="H62" s="95" t="n">
        <v>1</v>
      </c>
      <c r="I62" s="118" t="n">
        <v>0.11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1" t="n">
        <v>0.96</v>
      </c>
      <c r="L64" s="101" t="n">
        <v>42.92</v>
      </c>
      <c r="M64" s="101" t="n">
        <v>71.26000000000001</v>
      </c>
      <c r="N64" s="103" t="n">
        <v>3058.48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7" t="n">
        <v>48.5</v>
      </c>
      <c r="H65" s="151" t="n">
        <v>0.96</v>
      </c>
      <c r="I65" s="276" t="n">
        <v>5.1216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42.92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42.92</v>
      </c>
      <c r="M67" s="100" t="n"/>
      <c r="N67" s="103" t="n">
        <v>3058.48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38.2</v>
      </c>
      <c r="M68" s="100" t="n"/>
      <c r="N68" s="113" t="n">
        <v>2722.05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17.6</v>
      </c>
      <c r="M69" s="100" t="n"/>
      <c r="N69" s="103" t="n">
        <v>1253.98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8" t="n">
        <v>98.72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3" t="inlineStr">
        <is>
          <t>100 деревьев</t>
        </is>
      </c>
      <c r="G71" s="94" t="n">
        <v>0.2</v>
      </c>
      <c r="H71" s="95" t="n">
        <v>1</v>
      </c>
      <c r="I71" s="275" t="n">
        <v>0.2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1" t="n">
        <v>0.96</v>
      </c>
      <c r="L73" s="101" t="n">
        <v>25.26</v>
      </c>
      <c r="M73" s="101" t="n">
        <v>71.26000000000001</v>
      </c>
      <c r="N73" s="103" t="n">
        <v>1800.03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7" t="n">
        <v>15.7</v>
      </c>
      <c r="H74" s="151" t="n">
        <v>0.96</v>
      </c>
      <c r="I74" s="276" t="n">
        <v>3.0144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25.26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25.26</v>
      </c>
      <c r="M76" s="100" t="n"/>
      <c r="N76" s="103" t="n">
        <v>1800.03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22.48</v>
      </c>
      <c r="M77" s="100" t="n"/>
      <c r="N77" s="113" t="n">
        <v>1602.03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10.36</v>
      </c>
      <c r="M78" s="100" t="n"/>
      <c r="N78" s="101" t="n">
        <v>738.01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8" t="n">
        <v>58.1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3" t="inlineStr">
        <is>
          <t>100 деревьев</t>
        </is>
      </c>
      <c r="G80" s="94" t="n">
        <v>0.11</v>
      </c>
      <c r="H80" s="95" t="n">
        <v>1</v>
      </c>
      <c r="I80" s="118" t="n">
        <v>0.11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1" t="n">
        <v>0.96</v>
      </c>
      <c r="L82" s="101" t="n">
        <v>40.62</v>
      </c>
      <c r="M82" s="101" t="n">
        <v>71.26000000000001</v>
      </c>
      <c r="N82" s="103" t="n">
        <v>2894.58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7" t="n">
        <v>45.9</v>
      </c>
      <c r="H83" s="151" t="n">
        <v>0.96</v>
      </c>
      <c r="I83" s="279" t="n">
        <v>4.84704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40.62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40.62</v>
      </c>
      <c r="M85" s="100" t="n"/>
      <c r="N85" s="103" t="n">
        <v>2894.58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36.15</v>
      </c>
      <c r="M86" s="100" t="n"/>
      <c r="N86" s="113" t="n">
        <v>2576.18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16.65</v>
      </c>
      <c r="M87" s="100" t="n"/>
      <c r="N87" s="103" t="n">
        <v>1186.78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8" t="n">
        <v>93.42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3" t="inlineStr">
        <is>
          <t>100 деревьев</t>
        </is>
      </c>
      <c r="G89" s="94" t="n">
        <v>0.02</v>
      </c>
      <c r="H89" s="95" t="n">
        <v>1</v>
      </c>
      <c r="I89" s="118" t="n">
        <v>0.02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1" t="n">
        <v>0.96</v>
      </c>
      <c r="L91" s="101" t="n">
        <v>9.49</v>
      </c>
      <c r="M91" s="101" t="n">
        <v>71.26000000000001</v>
      </c>
      <c r="N91" s="101" t="n">
        <v>676.26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3" t="n">
        <v>59</v>
      </c>
      <c r="H92" s="151" t="n">
        <v>0.96</v>
      </c>
      <c r="I92" s="276" t="n">
        <v>1.1328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9.49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9.49</v>
      </c>
      <c r="M94" s="100" t="n"/>
      <c r="N94" s="101" t="n">
        <v>676.26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8.449999999999999</v>
      </c>
      <c r="M95" s="100" t="n"/>
      <c r="N95" s="121" t="n">
        <v>601.87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3.89</v>
      </c>
      <c r="M96" s="100" t="n"/>
      <c r="N96" s="101" t="n">
        <v>277.27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8" t="n">
        <v>21.83</v>
      </c>
      <c r="M97" s="114" t="n"/>
      <c r="N97" s="94" t="n"/>
    </row>
    <row r="98" ht="19.35" customHeight="1">
      <c r="A98" s="124" t="n"/>
      <c r="B98" s="124" t="n"/>
      <c r="C98" s="125" t="inlineStr">
        <is>
          <t>Итого по разделу 1. Вырубка просеки</t>
        </is>
      </c>
      <c r="L98" s="126" t="n">
        <v>610.91</v>
      </c>
      <c r="M98" s="124" t="n"/>
      <c r="N98" s="127" t="n"/>
    </row>
    <row r="99" ht="19.35" customHeight="1">
      <c r="A99" s="128" t="n"/>
      <c r="B99" s="129" t="n"/>
      <c r="C99" s="130" t="inlineStr">
        <is>
          <t>Итого прямые затраты по разделу</t>
        </is>
      </c>
      <c r="L99" s="131" t="n">
        <v>265.61</v>
      </c>
      <c r="M99" s="132" t="n"/>
      <c r="N99" s="131" t="n">
        <v>18927.38</v>
      </c>
    </row>
    <row r="100" ht="19.35" customHeight="1">
      <c r="A100" s="128" t="n"/>
      <c r="B100" s="129" t="n"/>
      <c r="C100" s="130" t="inlineStr">
        <is>
          <t>в том числе</t>
        </is>
      </c>
      <c r="L100" s="131" t="n"/>
      <c r="M100" s="132" t="n"/>
      <c r="N100" s="131" t="n"/>
    </row>
    <row r="101" ht="19.35" customHeight="1">
      <c r="A101" s="128" t="n"/>
      <c r="B101" s="129" t="n"/>
      <c r="C101" s="130" t="inlineStr">
        <is>
          <t>- оплата труда (ОТ)</t>
        </is>
      </c>
      <c r="L101" s="131" t="n">
        <v>265.61</v>
      </c>
      <c r="M101" s="132" t="n"/>
      <c r="N101" s="131" t="n">
        <v>18927.38</v>
      </c>
    </row>
    <row r="102" ht="19.35" customHeight="1">
      <c r="A102" s="128" t="n"/>
      <c r="B102" s="129" t="n"/>
      <c r="C102" s="130" t="inlineStr">
        <is>
          <t>- эксплуатация машин и механизмов</t>
        </is>
      </c>
      <c r="L102" s="131" t="n">
        <v>0</v>
      </c>
      <c r="M102" s="132" t="n"/>
      <c r="N102" s="131" t="n">
        <v>0</v>
      </c>
    </row>
    <row r="103" ht="19.35" customHeight="1">
      <c r="A103" s="128" t="n"/>
      <c r="B103" s="133" t="n"/>
      <c r="C103" s="134" t="inlineStr">
        <is>
          <t>в том числе</t>
        </is>
      </c>
      <c r="L103" s="131" t="n"/>
      <c r="M103" s="132" t="n"/>
      <c r="N103" s="131" t="n"/>
    </row>
    <row r="104" ht="19.35" customHeight="1">
      <c r="A104" s="128" t="n"/>
      <c r="B104" s="133" t="n"/>
      <c r="C104" s="134" t="inlineStr">
        <is>
          <t>эксплуатация машин и механизмов без учета доплат к оплате труда машинистов</t>
        </is>
      </c>
      <c r="L104" s="131" t="n">
        <v>0</v>
      </c>
      <c r="M104" s="132" t="n"/>
      <c r="N104" s="131" t="n">
        <v>0</v>
      </c>
    </row>
    <row r="105" ht="19.35" customHeight="1">
      <c r="A105" s="128" t="n"/>
      <c r="B105" s="133" t="n"/>
      <c r="C105" s="134" t="inlineStr">
        <is>
          <t>в том числе</t>
        </is>
      </c>
      <c r="L105" s="131" t="n"/>
      <c r="M105" s="132" t="n"/>
      <c r="N105" s="131" t="n"/>
    </row>
    <row r="106" ht="19.35" customHeight="1">
      <c r="A106" s="128" t="n"/>
      <c r="B106" s="133" t="n"/>
      <c r="C106" s="134" t="inlineStr">
        <is>
          <t>оплата труда машинистов (ОТм)</t>
        </is>
      </c>
      <c r="L106" s="131" t="n">
        <v>0</v>
      </c>
      <c r="M106" s="132" t="n"/>
      <c r="N106" s="131" t="n">
        <v>0</v>
      </c>
    </row>
    <row r="107" ht="19.35" customHeight="1">
      <c r="A107" s="128" t="n"/>
      <c r="B107" s="129" t="n"/>
      <c r="C107" s="130" t="inlineStr">
        <is>
          <t>Итого ФОТ (справочно)</t>
        </is>
      </c>
      <c r="L107" s="131" t="n">
        <v>265.61</v>
      </c>
      <c r="M107" s="132" t="n"/>
      <c r="N107" s="131" t="n">
        <v>18927.38</v>
      </c>
    </row>
    <row r="108" ht="19.35" customHeight="1">
      <c r="A108" s="128" t="n"/>
      <c r="B108" s="129" t="n"/>
      <c r="C108" s="130" t="inlineStr">
        <is>
          <t>Итого накладные расходы</t>
        </is>
      </c>
      <c r="L108" s="131" t="n">
        <v>236.4</v>
      </c>
      <c r="M108" s="132" t="n"/>
      <c r="N108" s="131" t="n">
        <v>16845.37</v>
      </c>
    </row>
    <row r="109" ht="19.35" customHeight="1">
      <c r="A109" s="128" t="n"/>
      <c r="B109" s="129" t="n"/>
      <c r="C109" s="130" t="inlineStr">
        <is>
          <t>Итого сметная прибыль</t>
        </is>
      </c>
      <c r="L109" s="131" t="n">
        <v>108.9</v>
      </c>
      <c r="M109" s="132" t="n"/>
      <c r="N109" s="131" t="n">
        <v>7760.23</v>
      </c>
    </row>
    <row r="110" ht="19.35" customHeight="1">
      <c r="A110" s="128" t="n"/>
      <c r="B110" s="135" t="n"/>
      <c r="C110" s="136" t="inlineStr">
        <is>
          <t>Итого по разделу</t>
        </is>
      </c>
      <c r="L110" s="126" t="n">
        <v>610.91</v>
      </c>
      <c r="M110" s="137" t="n"/>
      <c r="N110" s="126" t="n">
        <v>43532.98</v>
      </c>
    </row>
    <row r="111" ht="19.35" customHeight="1">
      <c r="A111" s="128" t="n"/>
      <c r="B111" s="133" t="n"/>
      <c r="C111" s="134" t="inlineStr">
        <is>
          <t>Справочно</t>
        </is>
      </c>
      <c r="L111" s="131" t="n"/>
      <c r="M111" s="132" t="n"/>
      <c r="N111" s="131" t="n"/>
    </row>
    <row r="112" ht="19.35" customHeight="1">
      <c r="A112" s="128" t="n"/>
      <c r="B112" s="129" t="n"/>
      <c r="C112" s="134" t="inlineStr">
        <is>
          <t>затраты труда рабочих</t>
        </is>
      </c>
      <c r="I112" s="138" t="n">
        <v>31.69536</v>
      </c>
      <c r="J112" s="139" t="n"/>
      <c r="K112" s="139" t="n"/>
      <c r="L112" s="132" t="n"/>
      <c r="M112" s="132" t="n"/>
      <c r="N112" s="132" t="n"/>
    </row>
    <row r="113" ht="19.35" customHeight="1">
      <c r="A113" s="128" t="n"/>
      <c r="B113" s="129" t="n"/>
      <c r="C113" s="134" t="inlineStr">
        <is>
          <t>затраты труда машинистов</t>
        </is>
      </c>
      <c r="I113" s="138" t="n">
        <v>0</v>
      </c>
      <c r="J113" s="139" t="n"/>
      <c r="K113" s="139" t="n"/>
      <c r="L113" s="132" t="n"/>
      <c r="M113" s="132" t="n"/>
      <c r="N113" s="132" t="n"/>
    </row>
    <row r="114" ht="19.35" customHeight="1">
      <c r="A114" s="140" t="n"/>
      <c r="B114" s="141" t="n"/>
      <c r="C114" s="142" t="inlineStr">
        <is>
          <t>ВСЕГО по смете</t>
        </is>
      </c>
      <c r="D114" s="143" t="n"/>
      <c r="E114" s="143" t="n"/>
      <c r="F114" s="144" t="n"/>
      <c r="G114" s="144" t="n"/>
      <c r="H114" s="144" t="n"/>
      <c r="I114" s="144" t="n"/>
      <c r="J114" s="144" t="n"/>
      <c r="K114" s="144" t="n"/>
      <c r="L114" s="145" t="n"/>
      <c r="M114" s="144" t="n"/>
      <c r="N114" s="146" t="n"/>
    </row>
    <row r="115" ht="19.35" customHeight="1">
      <c r="A115" s="128" t="n"/>
      <c r="B115" s="135" t="n"/>
      <c r="C115" s="136" t="inlineStr">
        <is>
          <t>Итого по всем разделам</t>
        </is>
      </c>
      <c r="L115" s="126" t="n">
        <v>610.91</v>
      </c>
      <c r="M115" s="127" t="n"/>
      <c r="N115" s="126" t="n"/>
    </row>
    <row r="116" ht="19.35" customHeight="1">
      <c r="A116" s="128" t="n"/>
      <c r="B116" s="129" t="n"/>
      <c r="C116" s="130" t="inlineStr">
        <is>
          <t>ВСЕГО строительные работы</t>
        </is>
      </c>
      <c r="L116" s="131" t="n">
        <v>610.91</v>
      </c>
      <c r="M116" s="132" t="n"/>
      <c r="N116" s="131" t="n">
        <v>43532.98</v>
      </c>
    </row>
    <row r="117" ht="19.35" customHeight="1">
      <c r="A117" s="128" t="n"/>
      <c r="B117" s="133" t="n"/>
      <c r="C117" s="134" t="inlineStr">
        <is>
          <t>в том числе</t>
        </is>
      </c>
      <c r="L117" s="131" t="n"/>
      <c r="M117" s="132" t="n"/>
      <c r="N117" s="131" t="n"/>
    </row>
    <row r="118" ht="19.35" customHeight="1">
      <c r="A118" s="128" t="n"/>
      <c r="B118" s="133" t="n"/>
      <c r="C118" s="134" t="inlineStr">
        <is>
          <t>всего прямые затраты</t>
        </is>
      </c>
      <c r="L118" s="131" t="n">
        <v>265.61</v>
      </c>
      <c r="M118" s="132" t="n"/>
      <c r="N118" s="131" t="n">
        <v>18927.38</v>
      </c>
    </row>
    <row r="119" ht="19.35" customHeight="1">
      <c r="A119" s="128" t="n"/>
      <c r="B119" s="133" t="n"/>
      <c r="C119" s="134" t="inlineStr">
        <is>
          <t>в том числе</t>
        </is>
      </c>
      <c r="L119" s="131" t="n"/>
      <c r="M119" s="132" t="n"/>
      <c r="N119" s="131" t="n"/>
    </row>
    <row r="120" ht="19.35" customHeight="1">
      <c r="A120" s="128" t="n"/>
      <c r="B120" s="133" t="n"/>
      <c r="C120" s="134" t="inlineStr">
        <is>
          <t>- оплата труда (ОТ)</t>
        </is>
      </c>
      <c r="L120" s="131" t="n">
        <v>265.61</v>
      </c>
      <c r="M120" s="132" t="n"/>
      <c r="N120" s="131" t="n">
        <v>18927.38</v>
      </c>
    </row>
    <row r="121" ht="19.35" customHeight="1">
      <c r="A121" s="128" t="n"/>
      <c r="B121" s="133" t="n"/>
      <c r="C121" s="134" t="inlineStr">
        <is>
          <t>- эксплуатация машин и механизмов</t>
        </is>
      </c>
      <c r="L121" s="131" t="n">
        <v>0</v>
      </c>
      <c r="M121" s="132" t="n"/>
      <c r="N121" s="131" t="n">
        <v>0</v>
      </c>
    </row>
    <row r="122" ht="19.35" customHeight="1">
      <c r="A122" s="128" t="n"/>
      <c r="B122" s="133" t="n"/>
      <c r="C122" s="134" t="inlineStr">
        <is>
          <t>в т.ч. эксплуатация машин и механизмов без учета доплат к оплате труда машинистов</t>
        </is>
      </c>
      <c r="L122" s="131" t="n">
        <v>0</v>
      </c>
      <c r="M122" s="132" t="n"/>
      <c r="N122" s="131" t="n">
        <v>0</v>
      </c>
    </row>
    <row r="123" ht="19.35" customHeight="1">
      <c r="A123" s="128" t="n"/>
      <c r="B123" s="133" t="n"/>
      <c r="C123" s="134" t="inlineStr">
        <is>
          <t>- в т.ч. оплата труда машинистов (ОТм)</t>
        </is>
      </c>
      <c r="L123" s="131" t="n">
        <v>0</v>
      </c>
      <c r="M123" s="132" t="n"/>
      <c r="N123" s="131" t="n">
        <v>0</v>
      </c>
    </row>
    <row r="124" ht="19.35" customHeight="1">
      <c r="A124" s="128" t="n"/>
      <c r="B124" s="133" t="n"/>
      <c r="C124" s="134" t="inlineStr">
        <is>
          <t>всего ФОТ (справочно)</t>
        </is>
      </c>
      <c r="L124" s="131" t="n">
        <v>265.61</v>
      </c>
      <c r="M124" s="132" t="n"/>
      <c r="N124" s="131" t="n">
        <v>18927.38</v>
      </c>
    </row>
    <row r="125" ht="19.35" customHeight="1">
      <c r="A125" s="128" t="n"/>
      <c r="B125" s="133" t="n"/>
      <c r="C125" s="134" t="inlineStr">
        <is>
          <t>всего накладные расходы</t>
        </is>
      </c>
      <c r="L125" s="131" t="n">
        <v>236.4</v>
      </c>
      <c r="M125" s="132" t="n"/>
      <c r="N125" s="131" t="n">
        <v>16845.37</v>
      </c>
    </row>
    <row r="126" ht="19.35" customHeight="1">
      <c r="A126" s="128" t="n"/>
      <c r="B126" s="133" t="n"/>
      <c r="C126" s="134" t="inlineStr">
        <is>
          <t>всего сметная прибыль</t>
        </is>
      </c>
      <c r="L126" s="131" t="n">
        <v>108.9</v>
      </c>
      <c r="M126" s="132" t="n"/>
      <c r="N126" s="131" t="n">
        <v>7760.23</v>
      </c>
    </row>
    <row r="127" ht="19.35" customHeight="1">
      <c r="A127" s="128" t="n"/>
      <c r="B127" s="135" t="n"/>
      <c r="C127" s="136" t="inlineStr">
        <is>
          <t>ВСЕГО по смете</t>
        </is>
      </c>
      <c r="L127" s="126" t="n">
        <v>610.91</v>
      </c>
      <c r="M127" s="127" t="n"/>
      <c r="N127" s="126" t="n">
        <v>43532.98</v>
      </c>
    </row>
    <row r="128" ht="19.35" customHeight="1">
      <c r="A128" s="128" t="n"/>
      <c r="B128" s="133" t="n"/>
      <c r="C128" s="134" t="inlineStr">
        <is>
          <t>Всего прямые затраты</t>
        </is>
      </c>
      <c r="L128" s="131" t="n">
        <v>265.61</v>
      </c>
      <c r="M128" s="132" t="n"/>
      <c r="N128" s="131" t="n">
        <v>18927.38</v>
      </c>
    </row>
    <row r="129" ht="19.35" customHeight="1">
      <c r="A129" s="128" t="n"/>
      <c r="B129" s="133" t="n"/>
      <c r="C129" s="134" t="inlineStr">
        <is>
          <t>в том числе</t>
        </is>
      </c>
      <c r="L129" s="131" t="n"/>
      <c r="M129" s="132" t="n"/>
      <c r="N129" s="131" t="n"/>
    </row>
    <row r="130" ht="19.35" customHeight="1">
      <c r="A130" s="128" t="n"/>
      <c r="B130" s="133" t="n"/>
      <c r="C130" s="134" t="inlineStr">
        <is>
          <t>- оплата труда рабочих (ОТ)</t>
        </is>
      </c>
      <c r="L130" s="131" t="n">
        <v>265.61</v>
      </c>
      <c r="M130" s="132" t="n"/>
      <c r="N130" s="131" t="n">
        <v>18927.38</v>
      </c>
    </row>
    <row r="131" ht="19.35" customHeight="1">
      <c r="A131" s="128" t="n"/>
      <c r="B131" s="133" t="n"/>
      <c r="C131" s="134" t="inlineStr">
        <is>
          <t>- эксплуатация машин и механизмов</t>
        </is>
      </c>
      <c r="L131" s="131" t="n">
        <v>0</v>
      </c>
      <c r="M131" s="132" t="n"/>
      <c r="N131" s="131" t="n">
        <v>0</v>
      </c>
    </row>
    <row r="132" ht="19.35" customHeight="1">
      <c r="A132" s="128" t="n"/>
      <c r="B132" s="133" t="n"/>
      <c r="C132" s="134" t="inlineStr">
        <is>
          <t>в т.ч. эксплуатация машин и механизмов без учета доплат к оплате труда машинистов</t>
        </is>
      </c>
      <c r="L132" s="131" t="n">
        <v>0</v>
      </c>
      <c r="M132" s="132" t="n"/>
      <c r="N132" s="131" t="n">
        <v>0</v>
      </c>
    </row>
    <row r="133" ht="19.35" customHeight="1">
      <c r="A133" s="128" t="n"/>
      <c r="B133" s="133" t="n"/>
      <c r="C133" s="134" t="inlineStr">
        <is>
          <t>- в т.ч. оплата труда машинистов (ОТм)</t>
        </is>
      </c>
      <c r="L133" s="131" t="n">
        <v>0</v>
      </c>
      <c r="M133" s="132" t="n"/>
      <c r="N133" s="131" t="n">
        <v>0</v>
      </c>
    </row>
    <row r="134" ht="19.35" customHeight="1">
      <c r="A134" s="128" t="n"/>
      <c r="B134" s="133" t="n"/>
      <c r="C134" s="134" t="inlineStr">
        <is>
          <t>Всего ФОТ (справочно)</t>
        </is>
      </c>
      <c r="L134" s="131" t="n">
        <v>265.61</v>
      </c>
      <c r="M134" s="132" t="n"/>
      <c r="N134" s="131" t="n">
        <v>18927.38</v>
      </c>
    </row>
    <row r="135" ht="19.35" customHeight="1">
      <c r="A135" s="128" t="n"/>
      <c r="B135" s="133" t="n"/>
      <c r="C135" s="134" t="inlineStr">
        <is>
          <t>Всего накладные расходы</t>
        </is>
      </c>
      <c r="L135" s="131" t="n">
        <v>236.4</v>
      </c>
      <c r="M135" s="132" t="n"/>
      <c r="N135" s="131" t="n">
        <v>16845.37</v>
      </c>
    </row>
    <row r="136" ht="19.35" customHeight="1">
      <c r="A136" s="128" t="n"/>
      <c r="B136" s="133" t="n"/>
      <c r="C136" s="134" t="inlineStr">
        <is>
          <t>Всего сметная прибыль</t>
        </is>
      </c>
      <c r="L136" s="131" t="n">
        <v>108.9</v>
      </c>
      <c r="M136" s="132" t="n"/>
      <c r="N136" s="131" t="n">
        <v>7760.23</v>
      </c>
    </row>
    <row r="137" ht="19.35" customHeight="1">
      <c r="A137" s="128" t="n"/>
      <c r="B137" s="133" t="n"/>
      <c r="C137" s="134" t="inlineStr">
        <is>
          <t>Справочно</t>
        </is>
      </c>
      <c r="L137" s="131" t="n"/>
      <c r="M137" s="132" t="n"/>
      <c r="N137" s="131" t="n"/>
    </row>
    <row r="138" ht="19.35" customHeight="1">
      <c r="A138" s="128" t="n"/>
      <c r="B138" s="129" t="n"/>
      <c r="C138" s="134" t="inlineStr">
        <is>
          <t>затраты труда рабочих</t>
        </is>
      </c>
      <c r="I138" s="138" t="n">
        <v>31.69536</v>
      </c>
      <c r="J138" s="139" t="n"/>
      <c r="K138" s="139" t="n"/>
      <c r="L138" s="132" t="n"/>
      <c r="M138" s="132" t="n"/>
      <c r="N138" s="132" t="n"/>
    </row>
    <row r="139" ht="19.35" customHeight="1">
      <c r="A139" s="128" t="n"/>
      <c r="B139" s="129" t="n"/>
      <c r="C139" s="134" t="inlineStr">
        <is>
          <t>затраты труда машинистов</t>
        </is>
      </c>
      <c r="I139" s="138" t="n">
        <v>0</v>
      </c>
      <c r="J139" s="139" t="n"/>
      <c r="K139" s="139" t="n"/>
      <c r="L139" s="132" t="n"/>
      <c r="M139" s="132" t="n"/>
      <c r="N139" s="132" t="n"/>
    </row>
    <row r="140" ht="19.35" customHeight="1">
      <c r="A140" s="128" t="n"/>
      <c r="B140" s="147" t="n"/>
      <c r="C140" s="147" t="n"/>
      <c r="D140" s="125" t="n"/>
      <c r="E140" s="125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8" t="inlineStr">
        <is>
          <t>Составил: ______________________________________/  Григорова И. А. /</t>
        </is>
      </c>
    </row>
    <row r="142" ht="19.35" customHeight="1">
      <c r="A142" s="148" t="n"/>
      <c r="B142" s="148" t="n"/>
      <c r="C142" s="149" t="inlineStr">
        <is>
          <t>должность, подпись (инициалы, фамилия)</t>
        </is>
      </c>
      <c r="G142" s="150" t="n"/>
      <c r="H142" s="150" t="n"/>
      <c r="I142" s="150" t="n"/>
      <c r="J142" s="148" t="n"/>
      <c r="K142" s="148" t="n"/>
      <c r="L142" s="148" t="n"/>
      <c r="M142" s="148" t="n"/>
      <c r="N142" s="148" t="n"/>
    </row>
    <row r="143" ht="19.35" customHeight="1">
      <c r="A143" s="148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9" t="inlineStr">
        <is>
          <t>должность, подпись (инициалы, фамилия)</t>
        </is>
      </c>
      <c r="G144" s="150" t="n"/>
      <c r="H144" s="150" t="n"/>
      <c r="I144" s="150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9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02-34-07</t>
        </is>
      </c>
    </row>
    <row r="25" ht="19.35" customHeight="1">
      <c r="A25" s="56" t="inlineStr">
        <is>
          <t>34 ВЛ 220 Зейская ГЭС - Магдагачи. Золотогорское уч. л-во Зейского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923.6799999999999</v>
      </c>
      <c r="M31" s="65" t="n">
        <v>12.96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2529.29</v>
      </c>
      <c r="E32" s="72" t="inlineStr">
        <is>
          <t>(</t>
        </is>
      </c>
      <c r="F32" s="71" t="n">
        <v>43.19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1533.48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141.15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2529.29</v>
      </c>
      <c r="E34" s="72" t="inlineStr">
        <is>
          <t>(</t>
        </is>
      </c>
      <c r="F34" s="78" t="n">
        <v>43.19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229</v>
      </c>
      <c r="H44" s="95" t="n">
        <v>1</v>
      </c>
      <c r="I44" s="95" t="n">
        <v>229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10384.69</v>
      </c>
      <c r="M45" s="101" t="n">
        <v>71.26000000000001</v>
      </c>
      <c r="N45" s="103" t="n">
        <v>740013.01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4" t="n">
        <v>1217.364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10384.69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10384.69</v>
      </c>
      <c r="M48" s="100" t="n"/>
      <c r="N48" s="103" t="n">
        <v>740013.01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9242.370000000001</v>
      </c>
      <c r="M49" s="100" t="n"/>
      <c r="N49" s="113" t="n">
        <v>658611.58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4257.72</v>
      </c>
      <c r="M50" s="100" t="n"/>
      <c r="N50" s="103" t="n">
        <v>303405.33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23884.78</v>
      </c>
      <c r="M51" s="114" t="n"/>
      <c r="N51" s="94" t="n"/>
    </row>
    <row r="52" ht="19.35" customHeight="1">
      <c r="A52" s="90" t="inlineStr">
        <is>
          <t>Пролет 161-182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4.83</v>
      </c>
      <c r="H53" s="95" t="n">
        <v>1</v>
      </c>
      <c r="I53" s="118" t="n">
        <v>4.83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283.83</v>
      </c>
      <c r="M54" s="101" t="n">
        <v>71.26000000000001</v>
      </c>
      <c r="N54" s="103" t="n">
        <v>20225.73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9" t="n">
        <v>30.19716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283.83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283.83</v>
      </c>
      <c r="M57" s="100" t="n"/>
      <c r="N57" s="103" t="n">
        <v>20225.73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252.61</v>
      </c>
      <c r="M58" s="100" t="n"/>
      <c r="N58" s="113" t="n">
        <v>18000.9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116.37</v>
      </c>
      <c r="M59" s="100" t="n"/>
      <c r="N59" s="103" t="n">
        <v>8292.549999999999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8" t="n">
        <v>652.8099999999999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2.33</v>
      </c>
      <c r="H61" s="95" t="n">
        <v>1</v>
      </c>
      <c r="I61" s="118" t="n">
        <v>2.33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265.45</v>
      </c>
      <c r="M62" s="101" t="n">
        <v>71.26000000000001</v>
      </c>
      <c r="N62" s="103" t="n">
        <v>18915.97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7" t="n">
        <v>10.1</v>
      </c>
      <c r="H63" s="273" t="n">
        <v>1.2</v>
      </c>
      <c r="I63" s="276" t="n">
        <v>28.2396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265.45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265.45</v>
      </c>
      <c r="M65" s="100" t="n"/>
      <c r="N65" s="103" t="n">
        <v>18915.97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236.25</v>
      </c>
      <c r="M66" s="100" t="n"/>
      <c r="N66" s="113" t="n">
        <v>16835.21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108.83</v>
      </c>
      <c r="M67" s="100" t="n"/>
      <c r="N67" s="103" t="n">
        <v>7755.55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8" t="n">
        <v>610.53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0.71</v>
      </c>
      <c r="H69" s="95" t="n">
        <v>1</v>
      </c>
      <c r="I69" s="118" t="n">
        <v>0.71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107.32</v>
      </c>
      <c r="M70" s="101" t="n">
        <v>71.26000000000001</v>
      </c>
      <c r="N70" s="103" t="n">
        <v>7647.62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7" t="n">
        <v>13.4</v>
      </c>
      <c r="H71" s="273" t="n">
        <v>1.2</v>
      </c>
      <c r="I71" s="276" t="n">
        <v>11.4168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107.32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107.32</v>
      </c>
      <c r="M73" s="100" t="n"/>
      <c r="N73" s="103" t="n">
        <v>7647.62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95.51000000000001</v>
      </c>
      <c r="M74" s="100" t="n"/>
      <c r="N74" s="113" t="n">
        <v>6806.38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44</v>
      </c>
      <c r="M75" s="100" t="n"/>
      <c r="N75" s="103" t="n">
        <v>3135.52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8" t="n">
        <v>246.83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4.83</v>
      </c>
      <c r="H77" s="95" t="n">
        <v>1</v>
      </c>
      <c r="I77" s="118" t="n">
        <v>4.83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669.09</v>
      </c>
      <c r="M78" s="101" t="n">
        <v>71.26000000000001</v>
      </c>
      <c r="N78" s="103" t="n">
        <v>47679.35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3798.87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664.34</v>
      </c>
      <c r="M80" s="101" t="n">
        <v>71.26000000000001</v>
      </c>
      <c r="N80" s="103" t="n">
        <v>47340.87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7" t="n">
        <v>14.8</v>
      </c>
      <c r="H81" s="273" t="n">
        <v>1.2</v>
      </c>
      <c r="I81" s="276" t="n">
        <v>85.7808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9" t="n">
        <v>49.20804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4467.96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3" t="n">
        <v>1333.43</v>
      </c>
      <c r="M84" s="100" t="n"/>
      <c r="N84" s="103" t="n">
        <v>95020.22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3" t="n">
        <v>1186.75</v>
      </c>
      <c r="M85" s="100" t="n"/>
      <c r="N85" s="113" t="n">
        <v>84568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546.71</v>
      </c>
      <c r="M86" s="100" t="n"/>
      <c r="N86" s="103" t="n">
        <v>38958.29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6201.42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4.83</v>
      </c>
      <c r="H88" s="95" t="n">
        <v>1</v>
      </c>
      <c r="I88" s="118" t="n">
        <v>4.83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167.74</v>
      </c>
      <c r="M89" s="101" t="n">
        <v>71.26000000000001</v>
      </c>
      <c r="N89" s="103" t="n">
        <v>11953.15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948.5700000000001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165.88</v>
      </c>
      <c r="M91" s="101" t="n">
        <v>71.26000000000001</v>
      </c>
      <c r="N91" s="103" t="n">
        <v>11820.61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9" t="n">
        <v>21.50316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9" t="n">
        <v>12.28752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3" t="n">
        <v>1116.31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333.62</v>
      </c>
      <c r="M95" s="100" t="n"/>
      <c r="N95" s="103" t="n">
        <v>23773.76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296.92</v>
      </c>
      <c r="M96" s="100" t="n"/>
      <c r="N96" s="113" t="n">
        <v>21158.65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136.78</v>
      </c>
      <c r="M97" s="100" t="n"/>
      <c r="N97" s="103" t="n">
        <v>9747.24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5" t="n">
        <v>1550.01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2.33</v>
      </c>
      <c r="H99" s="95" t="n">
        <v>1</v>
      </c>
      <c r="I99" s="118" t="n">
        <v>2.33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562.67</v>
      </c>
      <c r="M100" s="101" t="n">
        <v>71.26000000000001</v>
      </c>
      <c r="N100" s="103" t="n">
        <v>40095.86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3194.6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558.64</v>
      </c>
      <c r="M102" s="101" t="n">
        <v>71.26000000000001</v>
      </c>
      <c r="N102" s="103" t="n">
        <v>39808.69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7" t="n">
        <v>25.8</v>
      </c>
      <c r="H103" s="273" t="n">
        <v>1.2</v>
      </c>
      <c r="I103" s="276" t="n">
        <v>72.13679999999999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7" t="n">
        <v>14.8</v>
      </c>
      <c r="H104" s="273" t="n">
        <v>1.2</v>
      </c>
      <c r="I104" s="276" t="n">
        <v>41.3808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3757.27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3" t="n">
        <v>1121.31</v>
      </c>
      <c r="M106" s="100" t="n"/>
      <c r="N106" s="103" t="n">
        <v>79904.55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997.97</v>
      </c>
      <c r="M107" s="100" t="n"/>
      <c r="N107" s="113" t="n">
        <v>71115.05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459.74</v>
      </c>
      <c r="M108" s="100" t="n"/>
      <c r="N108" s="103" t="n">
        <v>32760.87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5214.98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2.33</v>
      </c>
      <c r="H110" s="95" t="n">
        <v>1</v>
      </c>
      <c r="I110" s="118" t="n">
        <v>2.33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163.12</v>
      </c>
      <c r="M111" s="101" t="n">
        <v>71.26000000000001</v>
      </c>
      <c r="N111" s="103" t="n">
        <v>11623.93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923.85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161.55</v>
      </c>
      <c r="M113" s="101" t="n">
        <v>71.26000000000001</v>
      </c>
      <c r="N113" s="103" t="n">
        <v>11512.05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9" t="n">
        <v>20.91408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9" t="n">
        <v>11.96688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3" t="n">
        <v>1086.97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324.67</v>
      </c>
      <c r="M117" s="100" t="n"/>
      <c r="N117" s="103" t="n">
        <v>23135.98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288.96</v>
      </c>
      <c r="M118" s="100" t="n"/>
      <c r="N118" s="113" t="n">
        <v>20591.02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133.11</v>
      </c>
      <c r="M119" s="100" t="n"/>
      <c r="N119" s="103" t="n">
        <v>9485.75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5" t="n">
        <v>1509.04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0.71</v>
      </c>
      <c r="H121" s="95" t="n">
        <v>1</v>
      </c>
      <c r="I121" s="118" t="n">
        <v>0.71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278.45</v>
      </c>
      <c r="M122" s="101" t="n">
        <v>71.26000000000001</v>
      </c>
      <c r="N122" s="103" t="n">
        <v>19842.35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3" t="n">
        <v>1578.59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276.05</v>
      </c>
      <c r="M124" s="101" t="n">
        <v>71.26000000000001</v>
      </c>
      <c r="N124" s="103" t="n">
        <v>19671.32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7" t="n">
        <v>41.9</v>
      </c>
      <c r="H125" s="273" t="n">
        <v>1.2</v>
      </c>
      <c r="I125" s="276" t="n">
        <v>35.6988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3" t="n">
        <v>24</v>
      </c>
      <c r="H126" s="273" t="n">
        <v>1.2</v>
      </c>
      <c r="I126" s="278" t="n">
        <v>20.448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1857.04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554.5</v>
      </c>
      <c r="M128" s="100" t="n"/>
      <c r="N128" s="103" t="n">
        <v>39513.67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493.51</v>
      </c>
      <c r="M129" s="100" t="n"/>
      <c r="N129" s="113" t="n">
        <v>35167.17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227.35</v>
      </c>
      <c r="M130" s="100" t="n"/>
      <c r="N130" s="103" t="n">
        <v>16200.6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2577.9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0.71</v>
      </c>
      <c r="H132" s="95" t="n">
        <v>1</v>
      </c>
      <c r="I132" s="118" t="n">
        <v>0.71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79.75</v>
      </c>
      <c r="M133" s="101" t="n">
        <v>71.26000000000001</v>
      </c>
      <c r="N133" s="103" t="n">
        <v>5682.99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452.53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79.13</v>
      </c>
      <c r="M135" s="101" t="n">
        <v>71.26000000000001</v>
      </c>
      <c r="N135" s="103" t="n">
        <v>5638.8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3" t="n">
        <v>12</v>
      </c>
      <c r="H136" s="273" t="n">
        <v>1.2</v>
      </c>
      <c r="I136" s="278" t="n">
        <v>10.224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9" t="n">
        <v>5.86176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532.28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158.88</v>
      </c>
      <c r="M139" s="100" t="n"/>
      <c r="N139" s="103" t="n">
        <v>11321.79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141.4</v>
      </c>
      <c r="M140" s="100" t="n"/>
      <c r="N140" s="113" t="n">
        <v>10076.39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65.14</v>
      </c>
      <c r="M141" s="100" t="n"/>
      <c r="N141" s="103" t="n">
        <v>4641.93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8" t="n">
        <v>738.8200000000001</v>
      </c>
      <c r="M142" s="114" t="n"/>
      <c r="N142" s="94" t="n"/>
    </row>
    <row r="143" ht="19.35" customHeight="1">
      <c r="A143" s="124" t="n"/>
      <c r="B143" s="124" t="n"/>
      <c r="C143" s="125" t="inlineStr">
        <is>
          <t>Итого по разделу 1. Вырубка просеки</t>
        </is>
      </c>
      <c r="L143" s="126" t="n">
        <v>43187.12</v>
      </c>
      <c r="M143" s="124" t="n"/>
      <c r="N143" s="127" t="n"/>
    </row>
    <row r="144" ht="19.35" customHeight="1">
      <c r="A144" s="128" t="n"/>
      <c r="B144" s="129" t="n"/>
      <c r="C144" s="130" t="inlineStr">
        <is>
          <t>Итого прямые затраты по разделу</t>
        </is>
      </c>
      <c r="L144" s="131" t="n">
        <v>23859.12</v>
      </c>
      <c r="M144" s="132" t="n"/>
      <c r="N144" s="131" t="n">
        <v>1151972.32</v>
      </c>
    </row>
    <row r="145" ht="19.35" customHeight="1">
      <c r="A145" s="128" t="n"/>
      <c r="B145" s="129" t="n"/>
      <c r="C145" s="130" t="inlineStr">
        <is>
          <t>в том числе</t>
        </is>
      </c>
      <c r="L145" s="131" t="n"/>
      <c r="M145" s="132" t="n"/>
      <c r="N145" s="131" t="n"/>
    </row>
    <row r="146" ht="19.35" customHeight="1">
      <c r="A146" s="128" t="n"/>
      <c r="B146" s="129" t="n"/>
      <c r="C146" s="130" t="inlineStr">
        <is>
          <t>- оплата труда (ОТ)</t>
        </is>
      </c>
      <c r="L146" s="131" t="n">
        <v>12962.11</v>
      </c>
      <c r="M146" s="132" t="n"/>
      <c r="N146" s="131" t="n">
        <v>923679.96</v>
      </c>
    </row>
    <row r="147" ht="19.35" customHeight="1">
      <c r="A147" s="128" t="n"/>
      <c r="B147" s="129" t="n"/>
      <c r="C147" s="130" t="inlineStr">
        <is>
          <t>- эксплуатация машин и механизмов</t>
        </is>
      </c>
      <c r="L147" s="131" t="n">
        <v>10897.01</v>
      </c>
      <c r="M147" s="132" t="n"/>
      <c r="N147" s="131" t="n">
        <v>228292.36</v>
      </c>
    </row>
    <row r="148" ht="19.35" customHeight="1">
      <c r="A148" s="128" t="n"/>
      <c r="B148" s="133" t="n"/>
      <c r="C148" s="134" t="inlineStr">
        <is>
          <t>в том числе</t>
        </is>
      </c>
      <c r="L148" s="131" t="n"/>
      <c r="M148" s="132" t="n"/>
      <c r="N148" s="131" t="n"/>
    </row>
    <row r="149" ht="19.35" customHeight="1">
      <c r="A149" s="128" t="n"/>
      <c r="B149" s="133" t="n"/>
      <c r="C149" s="134" t="inlineStr">
        <is>
          <t>эксплуатация машин и механизмов без учета доплат к оплате труда машинистов</t>
        </is>
      </c>
      <c r="L149" s="131" t="n">
        <v>10897.01</v>
      </c>
      <c r="M149" s="132" t="n"/>
      <c r="N149" s="131" t="n">
        <v>228292.36</v>
      </c>
    </row>
    <row r="150" ht="19.35" customHeight="1">
      <c r="A150" s="128" t="n"/>
      <c r="B150" s="133" t="n"/>
      <c r="C150" s="134" t="inlineStr">
        <is>
          <t>в том числе</t>
        </is>
      </c>
      <c r="L150" s="131" t="n"/>
      <c r="M150" s="132" t="n"/>
      <c r="N150" s="131" t="n"/>
    </row>
    <row r="151" ht="19.35" customHeight="1">
      <c r="A151" s="128" t="n"/>
      <c r="B151" s="133" t="n"/>
      <c r="C151" s="134" t="inlineStr">
        <is>
          <t>оплата труда машинистов (ОТм)</t>
        </is>
      </c>
      <c r="L151" s="131" t="n">
        <v>1905.59</v>
      </c>
      <c r="M151" s="132" t="n"/>
      <c r="N151" s="131" t="n">
        <v>135792.34</v>
      </c>
    </row>
    <row r="152" ht="19.35" customHeight="1">
      <c r="A152" s="128" t="n"/>
      <c r="B152" s="129" t="n"/>
      <c r="C152" s="130" t="inlineStr">
        <is>
          <t>Итого ФОТ (справочно)</t>
        </is>
      </c>
      <c r="L152" s="131" t="n">
        <v>14867.7</v>
      </c>
      <c r="M152" s="132" t="n"/>
      <c r="N152" s="131" t="n">
        <v>1059472.3</v>
      </c>
    </row>
    <row r="153" ht="19.35" customHeight="1">
      <c r="A153" s="128" t="n"/>
      <c r="B153" s="129" t="n"/>
      <c r="C153" s="130" t="inlineStr">
        <is>
          <t>Итого накладные расходы</t>
        </is>
      </c>
      <c r="L153" s="131" t="n">
        <v>13232.25</v>
      </c>
      <c r="M153" s="132" t="n"/>
      <c r="N153" s="131" t="n">
        <v>942930.35</v>
      </c>
    </row>
    <row r="154" ht="19.35" customHeight="1">
      <c r="A154" s="128" t="n"/>
      <c r="B154" s="129" t="n"/>
      <c r="C154" s="130" t="inlineStr">
        <is>
          <t>Итого сметная прибыль</t>
        </is>
      </c>
      <c r="L154" s="131" t="n">
        <v>6095.75</v>
      </c>
      <c r="M154" s="132" t="n"/>
      <c r="N154" s="131" t="n">
        <v>434383.63</v>
      </c>
    </row>
    <row r="155" ht="19.35" customHeight="1">
      <c r="A155" s="128" t="n"/>
      <c r="B155" s="135" t="n"/>
      <c r="C155" s="136" t="inlineStr">
        <is>
          <t>Итого по разделу</t>
        </is>
      </c>
      <c r="L155" s="126" t="n">
        <v>43187.12</v>
      </c>
      <c r="M155" s="137" t="n"/>
      <c r="N155" s="126" t="n">
        <v>2529286.3</v>
      </c>
    </row>
    <row r="156" ht="19.35" customHeight="1">
      <c r="A156" s="128" t="n"/>
      <c r="B156" s="133" t="n"/>
      <c r="C156" s="134" t="inlineStr">
        <is>
          <t>Справочно</t>
        </is>
      </c>
      <c r="L156" s="131" t="n"/>
      <c r="M156" s="132" t="n"/>
      <c r="N156" s="131" t="n"/>
    </row>
    <row r="157" ht="19.35" customHeight="1">
      <c r="A157" s="128" t="n"/>
      <c r="B157" s="129" t="n"/>
      <c r="C157" s="134" t="inlineStr">
        <is>
          <t>затраты труда рабочих</t>
        </is>
      </c>
      <c r="I157" s="138" t="n">
        <v>1533.4752</v>
      </c>
      <c r="J157" s="139" t="n"/>
      <c r="K157" s="139" t="n"/>
      <c r="L157" s="132" t="n"/>
      <c r="M157" s="132" t="n"/>
      <c r="N157" s="132" t="n"/>
    </row>
    <row r="158" ht="19.35" customHeight="1">
      <c r="A158" s="128" t="n"/>
      <c r="B158" s="129" t="n"/>
      <c r="C158" s="134" t="inlineStr">
        <is>
          <t>затраты труда машинистов</t>
        </is>
      </c>
      <c r="I158" s="138" t="n">
        <v>141.153</v>
      </c>
      <c r="J158" s="139" t="n"/>
      <c r="K158" s="139" t="n"/>
      <c r="L158" s="132" t="n"/>
      <c r="M158" s="132" t="n"/>
      <c r="N158" s="132" t="n"/>
    </row>
    <row r="159" ht="19.35" customHeight="1">
      <c r="A159" s="140" t="n"/>
      <c r="B159" s="141" t="n"/>
      <c r="C159" s="142" t="inlineStr">
        <is>
          <t>ВСЕГО по смете</t>
        </is>
      </c>
      <c r="D159" s="143" t="n"/>
      <c r="E159" s="143" t="n"/>
      <c r="F159" s="144" t="n"/>
      <c r="G159" s="144" t="n"/>
      <c r="H159" s="144" t="n"/>
      <c r="I159" s="144" t="n"/>
      <c r="J159" s="144" t="n"/>
      <c r="K159" s="144" t="n"/>
      <c r="L159" s="145" t="n"/>
      <c r="M159" s="144" t="n"/>
      <c r="N159" s="146" t="n"/>
    </row>
    <row r="160" ht="19.35" customHeight="1">
      <c r="A160" s="128" t="n"/>
      <c r="B160" s="135" t="n"/>
      <c r="C160" s="136" t="inlineStr">
        <is>
          <t>Итого по всем разделам</t>
        </is>
      </c>
      <c r="L160" s="126" t="n">
        <v>43187.12</v>
      </c>
      <c r="M160" s="127" t="n"/>
      <c r="N160" s="126" t="n"/>
    </row>
    <row r="161" ht="19.35" customHeight="1">
      <c r="A161" s="128" t="n"/>
      <c r="B161" s="129" t="n"/>
      <c r="C161" s="130" t="inlineStr">
        <is>
          <t>ВСЕГО строительные работы</t>
        </is>
      </c>
      <c r="L161" s="131" t="n">
        <v>43187.12</v>
      </c>
      <c r="M161" s="132" t="n"/>
      <c r="N161" s="131" t="n">
        <v>2529286.3</v>
      </c>
    </row>
    <row r="162" ht="19.35" customHeight="1">
      <c r="A162" s="128" t="n"/>
      <c r="B162" s="133" t="n"/>
      <c r="C162" s="134" t="inlineStr">
        <is>
          <t>в том числе</t>
        </is>
      </c>
      <c r="L162" s="131" t="n"/>
      <c r="M162" s="132" t="n"/>
      <c r="N162" s="131" t="n"/>
    </row>
    <row r="163" ht="19.35" customHeight="1">
      <c r="A163" s="128" t="n"/>
      <c r="B163" s="133" t="n"/>
      <c r="C163" s="134" t="inlineStr">
        <is>
          <t>всего прямые затраты</t>
        </is>
      </c>
      <c r="L163" s="131" t="n">
        <v>23859.12</v>
      </c>
      <c r="M163" s="132" t="n"/>
      <c r="N163" s="131" t="n">
        <v>1151972.32</v>
      </c>
    </row>
    <row r="164" ht="19.35" customHeight="1">
      <c r="A164" s="128" t="n"/>
      <c r="B164" s="133" t="n"/>
      <c r="C164" s="134" t="inlineStr">
        <is>
          <t>в том числе</t>
        </is>
      </c>
      <c r="L164" s="131" t="n"/>
      <c r="M164" s="132" t="n"/>
      <c r="N164" s="131" t="n"/>
    </row>
    <row r="165" ht="19.35" customHeight="1">
      <c r="A165" s="128" t="n"/>
      <c r="B165" s="133" t="n"/>
      <c r="C165" s="134" t="inlineStr">
        <is>
          <t>- оплата труда (ОТ)</t>
        </is>
      </c>
      <c r="L165" s="131" t="n">
        <v>12962.11</v>
      </c>
      <c r="M165" s="132" t="n"/>
      <c r="N165" s="131" t="n">
        <v>923679.96</v>
      </c>
    </row>
    <row r="166" ht="19.35" customHeight="1">
      <c r="A166" s="128" t="n"/>
      <c r="B166" s="133" t="n"/>
      <c r="C166" s="134" t="inlineStr">
        <is>
          <t>- эксплуатация машин и механизмов</t>
        </is>
      </c>
      <c r="L166" s="131" t="n">
        <v>10897.01</v>
      </c>
      <c r="M166" s="132" t="n"/>
      <c r="N166" s="131" t="n">
        <v>228292.36</v>
      </c>
    </row>
    <row r="167" ht="19.35" customHeight="1">
      <c r="A167" s="128" t="n"/>
      <c r="B167" s="133" t="n"/>
      <c r="C167" s="134" t="inlineStr">
        <is>
          <t>в т.ч. эксплуатация машин и механизмов без учета доплат к оплате труда машинистов</t>
        </is>
      </c>
      <c r="L167" s="131" t="n">
        <v>10897.01</v>
      </c>
      <c r="M167" s="132" t="n"/>
      <c r="N167" s="131" t="n">
        <v>228292.36</v>
      </c>
    </row>
    <row r="168" ht="19.35" customHeight="1">
      <c r="A168" s="128" t="n"/>
      <c r="B168" s="133" t="n"/>
      <c r="C168" s="134" t="inlineStr">
        <is>
          <t>- в т.ч. оплата труда машинистов (ОТм)</t>
        </is>
      </c>
      <c r="L168" s="131" t="n">
        <v>1905.59</v>
      </c>
      <c r="M168" s="132" t="n"/>
      <c r="N168" s="131" t="n">
        <v>135792.34</v>
      </c>
    </row>
    <row r="169" ht="19.35" customHeight="1">
      <c r="A169" s="128" t="n"/>
      <c r="B169" s="133" t="n"/>
      <c r="C169" s="134" t="inlineStr">
        <is>
          <t>всего ФОТ (справочно)</t>
        </is>
      </c>
      <c r="L169" s="131" t="n">
        <v>14867.7</v>
      </c>
      <c r="M169" s="132" t="n"/>
      <c r="N169" s="131" t="n">
        <v>1059472.3</v>
      </c>
    </row>
    <row r="170" ht="19.35" customHeight="1">
      <c r="A170" s="128" t="n"/>
      <c r="B170" s="133" t="n"/>
      <c r="C170" s="134" t="inlineStr">
        <is>
          <t>всего накладные расходы</t>
        </is>
      </c>
      <c r="L170" s="131" t="n">
        <v>13232.25</v>
      </c>
      <c r="M170" s="132" t="n"/>
      <c r="N170" s="131" t="n">
        <v>942930.35</v>
      </c>
    </row>
    <row r="171" ht="19.35" customHeight="1">
      <c r="A171" s="128" t="n"/>
      <c r="B171" s="133" t="n"/>
      <c r="C171" s="134" t="inlineStr">
        <is>
          <t>всего сметная прибыль</t>
        </is>
      </c>
      <c r="L171" s="131" t="n">
        <v>6095.75</v>
      </c>
      <c r="M171" s="132" t="n"/>
      <c r="N171" s="131" t="n">
        <v>434383.63</v>
      </c>
    </row>
    <row r="172" ht="19.35" customHeight="1">
      <c r="A172" s="128" t="n"/>
      <c r="B172" s="135" t="n"/>
      <c r="C172" s="136" t="inlineStr">
        <is>
          <t>ВСЕГО по смете</t>
        </is>
      </c>
      <c r="L172" s="126" t="n">
        <v>43187.12</v>
      </c>
      <c r="M172" s="127" t="n"/>
      <c r="N172" s="126" t="n">
        <v>2529286.3</v>
      </c>
    </row>
    <row r="173" ht="19.35" customHeight="1">
      <c r="A173" s="128" t="n"/>
      <c r="B173" s="133" t="n"/>
      <c r="C173" s="134" t="inlineStr">
        <is>
          <t>Всего прямые затраты</t>
        </is>
      </c>
      <c r="L173" s="131" t="n">
        <v>23859.12</v>
      </c>
      <c r="M173" s="132" t="n"/>
      <c r="N173" s="131" t="n">
        <v>1151972.32</v>
      </c>
    </row>
    <row r="174" ht="19.35" customHeight="1">
      <c r="A174" s="128" t="n"/>
      <c r="B174" s="133" t="n"/>
      <c r="C174" s="134" t="inlineStr">
        <is>
          <t>в том числе</t>
        </is>
      </c>
      <c r="L174" s="131" t="n"/>
      <c r="M174" s="132" t="n"/>
      <c r="N174" s="131" t="n"/>
    </row>
    <row r="175" ht="19.35" customHeight="1">
      <c r="A175" s="128" t="n"/>
      <c r="B175" s="133" t="n"/>
      <c r="C175" s="134" t="inlineStr">
        <is>
          <t>- оплата труда рабочих (ОТ)</t>
        </is>
      </c>
      <c r="L175" s="131" t="n">
        <v>12962.11</v>
      </c>
      <c r="M175" s="132" t="n"/>
      <c r="N175" s="131" t="n">
        <v>923679.96</v>
      </c>
    </row>
    <row r="176" ht="19.35" customHeight="1">
      <c r="A176" s="128" t="n"/>
      <c r="B176" s="133" t="n"/>
      <c r="C176" s="134" t="inlineStr">
        <is>
          <t>- эксплуатация машин и механизмов</t>
        </is>
      </c>
      <c r="L176" s="131" t="n">
        <v>10897.01</v>
      </c>
      <c r="M176" s="132" t="n"/>
      <c r="N176" s="131" t="n">
        <v>228292.36</v>
      </c>
    </row>
    <row r="177" ht="19.35" customHeight="1">
      <c r="A177" s="128" t="n"/>
      <c r="B177" s="133" t="n"/>
      <c r="C177" s="134" t="inlineStr">
        <is>
          <t>в т.ч. эксплуатация машин и механизмов без учета доплат к оплате труда машинистов</t>
        </is>
      </c>
      <c r="L177" s="131" t="n">
        <v>10897.01</v>
      </c>
      <c r="M177" s="132" t="n"/>
      <c r="N177" s="131" t="n">
        <v>228292.36</v>
      </c>
    </row>
    <row r="178" ht="19.35" customHeight="1">
      <c r="A178" s="128" t="n"/>
      <c r="B178" s="133" t="n"/>
      <c r="C178" s="134" t="inlineStr">
        <is>
          <t>- в т.ч. оплата труда машинистов (ОТм)</t>
        </is>
      </c>
      <c r="L178" s="131" t="n">
        <v>1905.59</v>
      </c>
      <c r="M178" s="132" t="n"/>
      <c r="N178" s="131" t="n">
        <v>135792.34</v>
      </c>
    </row>
    <row r="179" ht="19.35" customHeight="1">
      <c r="A179" s="128" t="n"/>
      <c r="B179" s="133" t="n"/>
      <c r="C179" s="134" t="inlineStr">
        <is>
          <t>Всего ФОТ (справочно)</t>
        </is>
      </c>
      <c r="L179" s="131" t="n">
        <v>14867.7</v>
      </c>
      <c r="M179" s="132" t="n"/>
      <c r="N179" s="131" t="n">
        <v>1059472.3</v>
      </c>
    </row>
    <row r="180" ht="19.35" customHeight="1">
      <c r="A180" s="128" t="n"/>
      <c r="B180" s="133" t="n"/>
      <c r="C180" s="134" t="inlineStr">
        <is>
          <t>Всего накладные расходы</t>
        </is>
      </c>
      <c r="L180" s="131" t="n">
        <v>13232.25</v>
      </c>
      <c r="M180" s="132" t="n"/>
      <c r="N180" s="131" t="n">
        <v>942930.35</v>
      </c>
    </row>
    <row r="181" ht="19.35" customHeight="1">
      <c r="A181" s="128" t="n"/>
      <c r="B181" s="133" t="n"/>
      <c r="C181" s="134" t="inlineStr">
        <is>
          <t>Всего сметная прибыль</t>
        </is>
      </c>
      <c r="L181" s="131" t="n">
        <v>6095.75</v>
      </c>
      <c r="M181" s="132" t="n"/>
      <c r="N181" s="131" t="n">
        <v>434383.63</v>
      </c>
    </row>
    <row r="182" ht="19.35" customHeight="1">
      <c r="A182" s="128" t="n"/>
      <c r="B182" s="133" t="n"/>
      <c r="C182" s="134" t="inlineStr">
        <is>
          <t>Справочно</t>
        </is>
      </c>
      <c r="L182" s="131" t="n"/>
      <c r="M182" s="132" t="n"/>
      <c r="N182" s="131" t="n"/>
    </row>
    <row r="183" ht="19.35" customHeight="1">
      <c r="A183" s="128" t="n"/>
      <c r="B183" s="129" t="n"/>
      <c r="C183" s="134" t="inlineStr">
        <is>
          <t>затраты труда рабочих</t>
        </is>
      </c>
      <c r="I183" s="138" t="n">
        <v>1533.4752</v>
      </c>
      <c r="J183" s="139" t="n"/>
      <c r="K183" s="139" t="n"/>
      <c r="L183" s="132" t="n"/>
      <c r="M183" s="132" t="n"/>
      <c r="N183" s="132" t="n"/>
    </row>
    <row r="184" ht="19.35" customHeight="1">
      <c r="A184" s="128" t="n"/>
      <c r="B184" s="129" t="n"/>
      <c r="C184" s="134" t="inlineStr">
        <is>
          <t>затраты труда машинистов</t>
        </is>
      </c>
      <c r="I184" s="138" t="n">
        <v>141.153</v>
      </c>
      <c r="J184" s="139" t="n"/>
      <c r="K184" s="139" t="n"/>
      <c r="L184" s="132" t="n"/>
      <c r="M184" s="132" t="n"/>
      <c r="N184" s="132" t="n"/>
    </row>
    <row r="185" ht="19.35" customHeight="1">
      <c r="A185" s="128" t="n"/>
      <c r="B185" s="147" t="n"/>
      <c r="C185" s="147" t="n"/>
      <c r="D185" s="125" t="n"/>
      <c r="E185" s="125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8" t="inlineStr">
        <is>
          <t>Составил: ______________________________________/  Григорова И. А. /</t>
        </is>
      </c>
    </row>
    <row r="187" ht="19.35" customHeight="1">
      <c r="A187" s="148" t="n"/>
      <c r="B187" s="148" t="n"/>
      <c r="C187" s="149" t="inlineStr">
        <is>
          <t>должность, подпись (инициалы, фамилия)</t>
        </is>
      </c>
      <c r="G187" s="150" t="n"/>
      <c r="H187" s="150" t="n"/>
      <c r="I187" s="150" t="n"/>
      <c r="J187" s="148" t="n"/>
      <c r="K187" s="148" t="n"/>
      <c r="L187" s="148" t="n"/>
      <c r="M187" s="148" t="n"/>
      <c r="N187" s="148" t="n"/>
    </row>
    <row r="188" ht="19.35" customHeight="1">
      <c r="A188" s="148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9" t="inlineStr">
        <is>
          <t>должность, подпись (инициалы, фамилия)</t>
        </is>
      </c>
      <c r="G189" s="150" t="n"/>
      <c r="H189" s="150" t="n"/>
      <c r="I189" s="150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0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02-34-08</t>
        </is>
      </c>
    </row>
    <row r="25" ht="19.35" customHeight="1">
      <c r="A25" s="56" t="inlineStr">
        <is>
          <t>34 ВЛ 220 Зейская ГЭС - Магдагачи. Золотогорское уч. л-во Зейского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108.4</v>
      </c>
      <c r="M31" s="65" t="n">
        <v>1.52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249.33</v>
      </c>
      <c r="E32" s="72" t="inlineStr">
        <is>
          <t>(</t>
        </is>
      </c>
      <c r="F32" s="71" t="n">
        <v>3.5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181.53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249.33</v>
      </c>
      <c r="E34" s="72" t="inlineStr">
        <is>
          <t>(</t>
        </is>
      </c>
      <c r="F34" s="78" t="n">
        <v>3.5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161-182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4.83</v>
      </c>
      <c r="H44" s="95" t="n">
        <v>1</v>
      </c>
      <c r="I44" s="118" t="n">
        <v>4.83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1" t="n">
        <v>0.96</v>
      </c>
      <c r="L46" s="101" t="n">
        <v>520.67</v>
      </c>
      <c r="M46" s="101" t="n">
        <v>71.26000000000001</v>
      </c>
      <c r="N46" s="103" t="n">
        <v>37102.94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7" t="n">
        <v>13.4</v>
      </c>
      <c r="H47" s="151" t="n">
        <v>0.96</v>
      </c>
      <c r="I47" s="279" t="n">
        <v>62.13312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520.67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520.67</v>
      </c>
      <c r="M49" s="100" t="n"/>
      <c r="N49" s="103" t="n">
        <v>37102.94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463.4</v>
      </c>
      <c r="M50" s="100" t="n"/>
      <c r="N50" s="113" t="n">
        <v>33021.62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213.47</v>
      </c>
      <c r="M51" s="100" t="n"/>
      <c r="N51" s="103" t="n">
        <v>15212.21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1197.54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2.33</v>
      </c>
      <c r="H53" s="95" t="n">
        <v>1</v>
      </c>
      <c r="I53" s="118" t="n">
        <v>2.33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1" t="n">
        <v>0.96</v>
      </c>
      <c r="L55" s="101" t="n">
        <v>723.54</v>
      </c>
      <c r="M55" s="101" t="n">
        <v>71.26000000000001</v>
      </c>
      <c r="N55" s="103" t="n">
        <v>51559.46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7" t="n">
        <v>38.6</v>
      </c>
      <c r="H56" s="151" t="n">
        <v>0.96</v>
      </c>
      <c r="I56" s="279" t="n">
        <v>86.34048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723.54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723.54</v>
      </c>
      <c r="M58" s="100" t="n"/>
      <c r="N58" s="103" t="n">
        <v>51559.46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643.95</v>
      </c>
      <c r="M59" s="100" t="n"/>
      <c r="N59" s="113" t="n">
        <v>45887.92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296.65</v>
      </c>
      <c r="M60" s="100" t="n"/>
      <c r="N60" s="103" t="n">
        <v>21139.38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1664.14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0.71</v>
      </c>
      <c r="H62" s="95" t="n">
        <v>1</v>
      </c>
      <c r="I62" s="118" t="n">
        <v>0.71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1" t="n">
        <v>0.96</v>
      </c>
      <c r="L64" s="101" t="n">
        <v>277.02</v>
      </c>
      <c r="M64" s="101" t="n">
        <v>71.26000000000001</v>
      </c>
      <c r="N64" s="103" t="n">
        <v>19740.45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7" t="n">
        <v>48.5</v>
      </c>
      <c r="H65" s="151" t="n">
        <v>0.96</v>
      </c>
      <c r="I65" s="276" t="n">
        <v>33.0576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277.02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277.02</v>
      </c>
      <c r="M67" s="100" t="n"/>
      <c r="N67" s="103" t="n">
        <v>19740.45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246.55</v>
      </c>
      <c r="M68" s="100" t="n"/>
      <c r="N68" s="113" t="n">
        <v>17569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113.58</v>
      </c>
      <c r="M69" s="100" t="n"/>
      <c r="N69" s="103" t="n">
        <v>8093.58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8" t="n">
        <v>637.15</v>
      </c>
      <c r="M70" s="114" t="n"/>
      <c r="N70" s="94" t="n"/>
    </row>
    <row r="71" ht="19.35" customHeight="1">
      <c r="A71" s="124" t="n"/>
      <c r="B71" s="124" t="n"/>
      <c r="C71" s="125" t="inlineStr">
        <is>
          <t>Итого по разделу 1. Вырубка просеки</t>
        </is>
      </c>
      <c r="L71" s="126" t="n">
        <v>3498.83</v>
      </c>
      <c r="M71" s="124" t="n"/>
      <c r="N71" s="127" t="n"/>
    </row>
    <row r="72" ht="19.35" customHeight="1">
      <c r="A72" s="128" t="n"/>
      <c r="B72" s="129" t="n"/>
      <c r="C72" s="130" t="inlineStr">
        <is>
          <t>Итого прямые затраты по разделу</t>
        </is>
      </c>
      <c r="L72" s="131" t="n">
        <v>1521.23</v>
      </c>
      <c r="M72" s="132" t="n"/>
      <c r="N72" s="131" t="n">
        <v>108402.85</v>
      </c>
    </row>
    <row r="73" ht="19.35" customHeight="1">
      <c r="A73" s="128" t="n"/>
      <c r="B73" s="129" t="n"/>
      <c r="C73" s="130" t="inlineStr">
        <is>
          <t>в том числе</t>
        </is>
      </c>
      <c r="L73" s="131" t="n"/>
      <c r="M73" s="132" t="n"/>
      <c r="N73" s="131" t="n"/>
    </row>
    <row r="74" ht="19.35" customHeight="1">
      <c r="A74" s="128" t="n"/>
      <c r="B74" s="129" t="n"/>
      <c r="C74" s="130" t="inlineStr">
        <is>
          <t>- оплата труда (ОТ)</t>
        </is>
      </c>
      <c r="L74" s="131" t="n">
        <v>1521.23</v>
      </c>
      <c r="M74" s="132" t="n"/>
      <c r="N74" s="131" t="n">
        <v>108402.85</v>
      </c>
    </row>
    <row r="75" ht="19.35" customHeight="1">
      <c r="A75" s="128" t="n"/>
      <c r="B75" s="129" t="n"/>
      <c r="C75" s="130" t="inlineStr">
        <is>
          <t>- эксплуатация машин и механизмов</t>
        </is>
      </c>
      <c r="L75" s="131" t="n">
        <v>0</v>
      </c>
      <c r="M75" s="132" t="n"/>
      <c r="N75" s="131" t="n">
        <v>0</v>
      </c>
    </row>
    <row r="76" ht="19.35" customHeight="1">
      <c r="A76" s="128" t="n"/>
      <c r="B76" s="133" t="n"/>
      <c r="C76" s="134" t="inlineStr">
        <is>
          <t>в том числе</t>
        </is>
      </c>
      <c r="L76" s="131" t="n"/>
      <c r="M76" s="132" t="n"/>
      <c r="N76" s="131" t="n"/>
    </row>
    <row r="77" ht="19.35" customHeight="1">
      <c r="A77" s="128" t="n"/>
      <c r="B77" s="133" t="n"/>
      <c r="C77" s="134" t="inlineStr">
        <is>
          <t>эксплуатация машин и механизмов без учета доплат к оплате труда машинистов</t>
        </is>
      </c>
      <c r="L77" s="131" t="n">
        <v>0</v>
      </c>
      <c r="M77" s="132" t="n"/>
      <c r="N77" s="131" t="n">
        <v>0</v>
      </c>
    </row>
    <row r="78" ht="19.35" customHeight="1">
      <c r="A78" s="128" t="n"/>
      <c r="B78" s="133" t="n"/>
      <c r="C78" s="134" t="inlineStr">
        <is>
          <t>в том числе</t>
        </is>
      </c>
      <c r="L78" s="131" t="n"/>
      <c r="M78" s="132" t="n"/>
      <c r="N78" s="131" t="n"/>
    </row>
    <row r="79" ht="19.35" customHeight="1">
      <c r="A79" s="128" t="n"/>
      <c r="B79" s="133" t="n"/>
      <c r="C79" s="134" t="inlineStr">
        <is>
          <t>оплата труда машинистов (ОТм)</t>
        </is>
      </c>
      <c r="L79" s="131" t="n">
        <v>0</v>
      </c>
      <c r="M79" s="132" t="n"/>
      <c r="N79" s="131" t="n">
        <v>0</v>
      </c>
    </row>
    <row r="80" ht="19.35" customHeight="1">
      <c r="A80" s="128" t="n"/>
      <c r="B80" s="129" t="n"/>
      <c r="C80" s="130" t="inlineStr">
        <is>
          <t>Итого ФОТ (справочно)</t>
        </is>
      </c>
      <c r="L80" s="131" t="n">
        <v>1521.23</v>
      </c>
      <c r="M80" s="132" t="n"/>
      <c r="N80" s="131" t="n">
        <v>108402.85</v>
      </c>
    </row>
    <row r="81" ht="19.35" customHeight="1">
      <c r="A81" s="128" t="n"/>
      <c r="B81" s="129" t="n"/>
      <c r="C81" s="130" t="inlineStr">
        <is>
          <t>Итого накладные расходы</t>
        </is>
      </c>
      <c r="L81" s="131" t="n">
        <v>1353.9</v>
      </c>
      <c r="M81" s="132" t="n"/>
      <c r="N81" s="131" t="n">
        <v>96478.53999999999</v>
      </c>
    </row>
    <row r="82" ht="19.35" customHeight="1">
      <c r="A82" s="128" t="n"/>
      <c r="B82" s="129" t="n"/>
      <c r="C82" s="130" t="inlineStr">
        <is>
          <t>Итого сметная прибыль</t>
        </is>
      </c>
      <c r="L82" s="131" t="n">
        <v>623.7</v>
      </c>
      <c r="M82" s="132" t="n"/>
      <c r="N82" s="131" t="n">
        <v>44445.17</v>
      </c>
    </row>
    <row r="83" ht="19.35" customHeight="1">
      <c r="A83" s="128" t="n"/>
      <c r="B83" s="135" t="n"/>
      <c r="C83" s="136" t="inlineStr">
        <is>
          <t>Итого по разделу</t>
        </is>
      </c>
      <c r="L83" s="126" t="n">
        <v>3498.83</v>
      </c>
      <c r="M83" s="137" t="n"/>
      <c r="N83" s="126" t="n">
        <v>249326.56</v>
      </c>
    </row>
    <row r="84" ht="19.35" customHeight="1">
      <c r="A84" s="128" t="n"/>
      <c r="B84" s="133" t="n"/>
      <c r="C84" s="134" t="inlineStr">
        <is>
          <t>Справочно</t>
        </is>
      </c>
      <c r="L84" s="131" t="n"/>
      <c r="M84" s="132" t="n"/>
      <c r="N84" s="131" t="n"/>
    </row>
    <row r="85" ht="19.35" customHeight="1">
      <c r="A85" s="128" t="n"/>
      <c r="B85" s="129" t="n"/>
      <c r="C85" s="134" t="inlineStr">
        <is>
          <t>затраты труда рабочих</t>
        </is>
      </c>
      <c r="I85" s="138" t="n">
        <v>181.5312</v>
      </c>
      <c r="J85" s="139" t="n"/>
      <c r="K85" s="139" t="n"/>
      <c r="L85" s="132" t="n"/>
      <c r="M85" s="132" t="n"/>
      <c r="N85" s="132" t="n"/>
    </row>
    <row r="86" ht="19.35" customHeight="1">
      <c r="A86" s="128" t="n"/>
      <c r="B86" s="129" t="n"/>
      <c r="C86" s="134" t="inlineStr">
        <is>
          <t>затраты труда машинистов</t>
        </is>
      </c>
      <c r="I86" s="138" t="n">
        <v>0</v>
      </c>
      <c r="J86" s="139" t="n"/>
      <c r="K86" s="139" t="n"/>
      <c r="L86" s="132" t="n"/>
      <c r="M86" s="132" t="n"/>
      <c r="N86" s="132" t="n"/>
    </row>
    <row r="87" ht="19.35" customHeight="1">
      <c r="A87" s="140" t="n"/>
      <c r="B87" s="141" t="n"/>
      <c r="C87" s="142" t="inlineStr">
        <is>
          <t>ВСЕГО по смете</t>
        </is>
      </c>
      <c r="D87" s="143" t="n"/>
      <c r="E87" s="143" t="n"/>
      <c r="F87" s="144" t="n"/>
      <c r="G87" s="144" t="n"/>
      <c r="H87" s="144" t="n"/>
      <c r="I87" s="144" t="n"/>
      <c r="J87" s="144" t="n"/>
      <c r="K87" s="144" t="n"/>
      <c r="L87" s="145" t="n"/>
      <c r="M87" s="144" t="n"/>
      <c r="N87" s="146" t="n"/>
    </row>
    <row r="88" ht="19.35" customHeight="1">
      <c r="A88" s="128" t="n"/>
      <c r="B88" s="135" t="n"/>
      <c r="C88" s="136" t="inlineStr">
        <is>
          <t>Итого по всем разделам</t>
        </is>
      </c>
      <c r="L88" s="126" t="n">
        <v>3498.83</v>
      </c>
      <c r="M88" s="127" t="n"/>
      <c r="N88" s="126" t="n"/>
    </row>
    <row r="89" ht="19.35" customHeight="1">
      <c r="A89" s="128" t="n"/>
      <c r="B89" s="129" t="n"/>
      <c r="C89" s="130" t="inlineStr">
        <is>
          <t>ВСЕГО строительные работы</t>
        </is>
      </c>
      <c r="L89" s="131" t="n">
        <v>3498.83</v>
      </c>
      <c r="M89" s="132" t="n"/>
      <c r="N89" s="131" t="n">
        <v>249326.56</v>
      </c>
    </row>
    <row r="90" ht="19.35" customHeight="1">
      <c r="A90" s="128" t="n"/>
      <c r="B90" s="133" t="n"/>
      <c r="C90" s="134" t="inlineStr">
        <is>
          <t>в том числе</t>
        </is>
      </c>
      <c r="L90" s="131" t="n"/>
      <c r="M90" s="132" t="n"/>
      <c r="N90" s="131" t="n"/>
    </row>
    <row r="91" ht="19.35" customHeight="1">
      <c r="A91" s="128" t="n"/>
      <c r="B91" s="133" t="n"/>
      <c r="C91" s="134" t="inlineStr">
        <is>
          <t>всего прямые затраты</t>
        </is>
      </c>
      <c r="L91" s="131" t="n">
        <v>1521.23</v>
      </c>
      <c r="M91" s="132" t="n"/>
      <c r="N91" s="131" t="n">
        <v>108402.85</v>
      </c>
    </row>
    <row r="92" ht="19.35" customHeight="1">
      <c r="A92" s="128" t="n"/>
      <c r="B92" s="133" t="n"/>
      <c r="C92" s="134" t="inlineStr">
        <is>
          <t>в том числе</t>
        </is>
      </c>
      <c r="L92" s="131" t="n"/>
      <c r="M92" s="132" t="n"/>
      <c r="N92" s="131" t="n"/>
    </row>
    <row r="93" ht="19.35" customHeight="1">
      <c r="A93" s="128" t="n"/>
      <c r="B93" s="133" t="n"/>
      <c r="C93" s="134" t="inlineStr">
        <is>
          <t>- оплата труда (ОТ)</t>
        </is>
      </c>
      <c r="L93" s="131" t="n">
        <v>1521.23</v>
      </c>
      <c r="M93" s="132" t="n"/>
      <c r="N93" s="131" t="n">
        <v>108402.85</v>
      </c>
    </row>
    <row r="94" ht="19.35" customHeight="1">
      <c r="A94" s="128" t="n"/>
      <c r="B94" s="133" t="n"/>
      <c r="C94" s="134" t="inlineStr">
        <is>
          <t>- эксплуатация машин и механизмов</t>
        </is>
      </c>
      <c r="L94" s="131" t="n">
        <v>0</v>
      </c>
      <c r="M94" s="132" t="n"/>
      <c r="N94" s="131" t="n">
        <v>0</v>
      </c>
    </row>
    <row r="95" ht="19.35" customHeight="1">
      <c r="A95" s="128" t="n"/>
      <c r="B95" s="133" t="n"/>
      <c r="C95" s="134" t="inlineStr">
        <is>
          <t>в т.ч. эксплуатация машин и механизмов без учета доплат к оплате труда машинистов</t>
        </is>
      </c>
      <c r="L95" s="131" t="n">
        <v>0</v>
      </c>
      <c r="M95" s="132" t="n"/>
      <c r="N95" s="131" t="n">
        <v>0</v>
      </c>
    </row>
    <row r="96" ht="19.35" customHeight="1">
      <c r="A96" s="128" t="n"/>
      <c r="B96" s="133" t="n"/>
      <c r="C96" s="134" t="inlineStr">
        <is>
          <t>- в т.ч. оплата труда машинистов (ОТм)</t>
        </is>
      </c>
      <c r="L96" s="131" t="n">
        <v>0</v>
      </c>
      <c r="M96" s="132" t="n"/>
      <c r="N96" s="131" t="n">
        <v>0</v>
      </c>
    </row>
    <row r="97" ht="19.35" customHeight="1">
      <c r="A97" s="128" t="n"/>
      <c r="B97" s="133" t="n"/>
      <c r="C97" s="134" t="inlineStr">
        <is>
          <t>всего ФОТ (справочно)</t>
        </is>
      </c>
      <c r="L97" s="131" t="n">
        <v>1521.23</v>
      </c>
      <c r="M97" s="132" t="n"/>
      <c r="N97" s="131" t="n">
        <v>108402.85</v>
      </c>
    </row>
    <row r="98" ht="19.35" customHeight="1">
      <c r="A98" s="128" t="n"/>
      <c r="B98" s="133" t="n"/>
      <c r="C98" s="134" t="inlineStr">
        <is>
          <t>всего накладные расходы</t>
        </is>
      </c>
      <c r="L98" s="131" t="n">
        <v>1353.9</v>
      </c>
      <c r="M98" s="132" t="n"/>
      <c r="N98" s="131" t="n">
        <v>96478.53999999999</v>
      </c>
    </row>
    <row r="99" ht="19.35" customHeight="1">
      <c r="A99" s="128" t="n"/>
      <c r="B99" s="133" t="n"/>
      <c r="C99" s="134" t="inlineStr">
        <is>
          <t>всего сметная прибыль</t>
        </is>
      </c>
      <c r="L99" s="131" t="n">
        <v>623.7</v>
      </c>
      <c r="M99" s="132" t="n"/>
      <c r="N99" s="131" t="n">
        <v>44445.17</v>
      </c>
    </row>
    <row r="100" ht="19.35" customHeight="1">
      <c r="A100" s="128" t="n"/>
      <c r="B100" s="135" t="n"/>
      <c r="C100" s="136" t="inlineStr">
        <is>
          <t>ВСЕГО по смете</t>
        </is>
      </c>
      <c r="L100" s="126" t="n">
        <v>3498.83</v>
      </c>
      <c r="M100" s="127" t="n"/>
      <c r="N100" s="126" t="n">
        <v>249326.56</v>
      </c>
    </row>
    <row r="101" ht="19.35" customHeight="1">
      <c r="A101" s="128" t="n"/>
      <c r="B101" s="133" t="n"/>
      <c r="C101" s="134" t="inlineStr">
        <is>
          <t>Всего прямые затраты</t>
        </is>
      </c>
      <c r="L101" s="131" t="n">
        <v>1521.23</v>
      </c>
      <c r="M101" s="132" t="n"/>
      <c r="N101" s="131" t="n">
        <v>108402.85</v>
      </c>
    </row>
    <row r="102" ht="19.35" customHeight="1">
      <c r="A102" s="128" t="n"/>
      <c r="B102" s="133" t="n"/>
      <c r="C102" s="134" t="inlineStr">
        <is>
          <t>в том числе</t>
        </is>
      </c>
      <c r="L102" s="131" t="n"/>
      <c r="M102" s="132" t="n"/>
      <c r="N102" s="131" t="n"/>
    </row>
    <row r="103" ht="19.35" customHeight="1">
      <c r="A103" s="128" t="n"/>
      <c r="B103" s="133" t="n"/>
      <c r="C103" s="134" t="inlineStr">
        <is>
          <t>- оплата труда рабочих (ОТ)</t>
        </is>
      </c>
      <c r="L103" s="131" t="n">
        <v>1521.23</v>
      </c>
      <c r="M103" s="132" t="n"/>
      <c r="N103" s="131" t="n">
        <v>108402.85</v>
      </c>
    </row>
    <row r="104" ht="19.35" customHeight="1">
      <c r="A104" s="128" t="n"/>
      <c r="B104" s="133" t="n"/>
      <c r="C104" s="134" t="inlineStr">
        <is>
          <t>- эксплуатация машин и механизмов</t>
        </is>
      </c>
      <c r="L104" s="131" t="n">
        <v>0</v>
      </c>
      <c r="M104" s="132" t="n"/>
      <c r="N104" s="131" t="n">
        <v>0</v>
      </c>
    </row>
    <row r="105" ht="19.35" customHeight="1">
      <c r="A105" s="128" t="n"/>
      <c r="B105" s="133" t="n"/>
      <c r="C105" s="134" t="inlineStr">
        <is>
          <t>в т.ч. эксплуатация машин и механизмов без учета доплат к оплате труда машинистов</t>
        </is>
      </c>
      <c r="L105" s="131" t="n">
        <v>0</v>
      </c>
      <c r="M105" s="132" t="n"/>
      <c r="N105" s="131" t="n">
        <v>0</v>
      </c>
    </row>
    <row r="106" ht="19.35" customHeight="1">
      <c r="A106" s="128" t="n"/>
      <c r="B106" s="133" t="n"/>
      <c r="C106" s="134" t="inlineStr">
        <is>
          <t>- в т.ч. оплата труда машинистов (ОТм)</t>
        </is>
      </c>
      <c r="L106" s="131" t="n">
        <v>0</v>
      </c>
      <c r="M106" s="132" t="n"/>
      <c r="N106" s="131" t="n">
        <v>0</v>
      </c>
    </row>
    <row r="107" ht="19.35" customHeight="1">
      <c r="A107" s="128" t="n"/>
      <c r="B107" s="133" t="n"/>
      <c r="C107" s="134" t="inlineStr">
        <is>
          <t>Всего ФОТ (справочно)</t>
        </is>
      </c>
      <c r="L107" s="131" t="n">
        <v>1521.23</v>
      </c>
      <c r="M107" s="132" t="n"/>
      <c r="N107" s="131" t="n">
        <v>108402.85</v>
      </c>
    </row>
    <row r="108" ht="19.35" customHeight="1">
      <c r="A108" s="128" t="n"/>
      <c r="B108" s="133" t="n"/>
      <c r="C108" s="134" t="inlineStr">
        <is>
          <t>Всего накладные расходы</t>
        </is>
      </c>
      <c r="L108" s="131" t="n">
        <v>1353.9</v>
      </c>
      <c r="M108" s="132" t="n"/>
      <c r="N108" s="131" t="n">
        <v>96478.53999999999</v>
      </c>
    </row>
    <row r="109" ht="19.35" customHeight="1">
      <c r="A109" s="128" t="n"/>
      <c r="B109" s="133" t="n"/>
      <c r="C109" s="134" t="inlineStr">
        <is>
          <t>Всего сметная прибыль</t>
        </is>
      </c>
      <c r="L109" s="131" t="n">
        <v>623.7</v>
      </c>
      <c r="M109" s="132" t="n"/>
      <c r="N109" s="131" t="n">
        <v>44445.17</v>
      </c>
    </row>
    <row r="110" ht="19.35" customHeight="1">
      <c r="A110" s="128" t="n"/>
      <c r="B110" s="133" t="n"/>
      <c r="C110" s="134" t="inlineStr">
        <is>
          <t>Справочно</t>
        </is>
      </c>
      <c r="L110" s="131" t="n"/>
      <c r="M110" s="132" t="n"/>
      <c r="N110" s="131" t="n"/>
    </row>
    <row r="111" ht="19.35" customHeight="1">
      <c r="A111" s="128" t="n"/>
      <c r="B111" s="129" t="n"/>
      <c r="C111" s="134" t="inlineStr">
        <is>
          <t>затраты труда рабочих</t>
        </is>
      </c>
      <c r="I111" s="138" t="n">
        <v>181.5312</v>
      </c>
      <c r="J111" s="139" t="n"/>
      <c r="K111" s="139" t="n"/>
      <c r="L111" s="132" t="n"/>
      <c r="M111" s="132" t="n"/>
      <c r="N111" s="132" t="n"/>
    </row>
    <row r="112" ht="19.35" customHeight="1">
      <c r="A112" s="128" t="n"/>
      <c r="B112" s="129" t="n"/>
      <c r="C112" s="134" t="inlineStr">
        <is>
          <t>затраты труда машинистов</t>
        </is>
      </c>
      <c r="I112" s="138" t="n">
        <v>0</v>
      </c>
      <c r="J112" s="139" t="n"/>
      <c r="K112" s="139" t="n"/>
      <c r="L112" s="132" t="n"/>
      <c r="M112" s="132" t="n"/>
      <c r="N112" s="132" t="n"/>
    </row>
    <row r="113" ht="19.35" customHeight="1">
      <c r="A113" s="128" t="n"/>
      <c r="B113" s="147" t="n"/>
      <c r="C113" s="147" t="n"/>
      <c r="D113" s="125" t="n"/>
      <c r="E113" s="125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8" t="inlineStr">
        <is>
          <t>Составил: ______________________________________/  Григорова И. А. /</t>
        </is>
      </c>
    </row>
    <row r="115" ht="19.35" customHeight="1">
      <c r="A115" s="148" t="n"/>
      <c r="B115" s="148" t="n"/>
      <c r="C115" s="149" t="inlineStr">
        <is>
          <t>должность, подпись (инициалы, фамилия)</t>
        </is>
      </c>
      <c r="G115" s="150" t="n"/>
      <c r="H115" s="150" t="n"/>
      <c r="I115" s="150" t="n"/>
      <c r="J115" s="148" t="n"/>
      <c r="K115" s="148" t="n"/>
      <c r="L115" s="148" t="n"/>
      <c r="M115" s="148" t="n"/>
      <c r="N115" s="148" t="n"/>
    </row>
    <row r="116" ht="19.35" customHeight="1">
      <c r="A116" s="148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9" t="inlineStr">
        <is>
          <t>должность, подпись (инициалы, фамилия)</t>
        </is>
      </c>
      <c r="G117" s="150" t="n"/>
      <c r="H117" s="150" t="n"/>
      <c r="I117" s="150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1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02-34-09</t>
        </is>
      </c>
    </row>
    <row r="25" ht="19.35" customHeight="1">
      <c r="A25" s="56" t="inlineStr">
        <is>
          <t>34 ВЛ 220 Зейская ГЭС - Магдагачи. Овсянковское уч. л-во Зейского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5118.89</v>
      </c>
      <c r="M31" s="65" t="n">
        <v>71.83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14223.85</v>
      </c>
      <c r="E32" s="72" t="inlineStr">
        <is>
          <t>(</t>
        </is>
      </c>
      <c r="F32" s="71" t="n">
        <v>246.17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8505.41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854.4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14223.85</v>
      </c>
      <c r="E34" s="72" t="inlineStr">
        <is>
          <t>(</t>
        </is>
      </c>
      <c r="F34" s="78" t="n">
        <v>246.17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1240</v>
      </c>
      <c r="H44" s="95" t="n">
        <v>1</v>
      </c>
      <c r="I44" s="152" t="n">
        <v>1240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56231.52</v>
      </c>
      <c r="M45" s="101" t="n">
        <v>71.26000000000001</v>
      </c>
      <c r="N45" s="103" t="n">
        <v>4007058.12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103" t="n">
        <v>6591.84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56231.52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56231.52</v>
      </c>
      <c r="M48" s="100" t="n"/>
      <c r="N48" s="103" t="n">
        <v>4007058.12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50046.05</v>
      </c>
      <c r="M49" s="100" t="n"/>
      <c r="N49" s="113" t="n">
        <v>3566281.73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23054.92</v>
      </c>
      <c r="M50" s="100" t="n"/>
      <c r="N50" s="103" t="n">
        <v>1642893.83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129332.49</v>
      </c>
      <c r="M51" s="114" t="n"/>
      <c r="N51" s="94" t="n"/>
    </row>
    <row r="52" ht="19.35" customHeight="1">
      <c r="A52" s="90" t="inlineStr">
        <is>
          <t>Пролет 182-350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29.06</v>
      </c>
      <c r="H53" s="95" t="n">
        <v>1</v>
      </c>
      <c r="I53" s="118" t="n">
        <v>29.06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3" t="n">
        <v>1707.68</v>
      </c>
      <c r="M54" s="101" t="n">
        <v>71.26000000000001</v>
      </c>
      <c r="N54" s="103" t="n">
        <v>121689.28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9" t="n">
        <v>181.68312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3" t="n">
        <v>1707.68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3" t="n">
        <v>1707.68</v>
      </c>
      <c r="M57" s="100" t="n"/>
      <c r="N57" s="103" t="n">
        <v>121689.28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3" t="n">
        <v>1519.84</v>
      </c>
      <c r="M58" s="100" t="n"/>
      <c r="N58" s="113" t="n">
        <v>108303.46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700.15</v>
      </c>
      <c r="M59" s="100" t="n"/>
      <c r="N59" s="103" t="n">
        <v>49892.6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5" t="n">
        <v>3927.67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14.23</v>
      </c>
      <c r="H61" s="95" t="n">
        <v>1</v>
      </c>
      <c r="I61" s="118" t="n">
        <v>14.23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3" t="n">
        <v>1621.2</v>
      </c>
      <c r="M62" s="101" t="n">
        <v>71.26000000000001</v>
      </c>
      <c r="N62" s="103" t="n">
        <v>115526.71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7" t="n">
        <v>10.1</v>
      </c>
      <c r="H63" s="273" t="n">
        <v>1.2</v>
      </c>
      <c r="I63" s="276" t="n">
        <v>172.4676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3" t="n">
        <v>1621.2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3" t="n">
        <v>1621.2</v>
      </c>
      <c r="M65" s="100" t="n"/>
      <c r="N65" s="103" t="n">
        <v>115526.71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3" t="n">
        <v>1442.87</v>
      </c>
      <c r="M66" s="100" t="n"/>
      <c r="N66" s="113" t="n">
        <v>102818.77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664.6900000000001</v>
      </c>
      <c r="M67" s="100" t="n"/>
      <c r="N67" s="103" t="n">
        <v>47365.95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5" t="n">
        <v>3728.76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4.28</v>
      </c>
      <c r="H69" s="95" t="n">
        <v>1</v>
      </c>
      <c r="I69" s="118" t="n">
        <v>4.28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646.9299999999999</v>
      </c>
      <c r="M70" s="101" t="n">
        <v>71.26000000000001</v>
      </c>
      <c r="N70" s="103" t="n">
        <v>46100.23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7" t="n">
        <v>13.4</v>
      </c>
      <c r="H71" s="273" t="n">
        <v>1.2</v>
      </c>
      <c r="I71" s="276" t="n">
        <v>68.8224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646.9299999999999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646.9299999999999</v>
      </c>
      <c r="M73" s="100" t="n"/>
      <c r="N73" s="103" t="n">
        <v>46100.23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575.77</v>
      </c>
      <c r="M74" s="100" t="n"/>
      <c r="N74" s="113" t="n">
        <v>41029.2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265.24</v>
      </c>
      <c r="M75" s="100" t="n"/>
      <c r="N75" s="103" t="n">
        <v>18901.09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5" t="n">
        <v>1487.94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29.06</v>
      </c>
      <c r="H77" s="95" t="n">
        <v>1</v>
      </c>
      <c r="I77" s="118" t="n">
        <v>29.06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3" t="n">
        <v>4025.62</v>
      </c>
      <c r="M78" s="101" t="n">
        <v>71.26000000000001</v>
      </c>
      <c r="N78" s="103" t="n">
        <v>286865.68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22856.15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3" t="n">
        <v>3997.03</v>
      </c>
      <c r="M80" s="101" t="n">
        <v>71.26000000000001</v>
      </c>
      <c r="N80" s="103" t="n">
        <v>284828.36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7" t="n">
        <v>14.8</v>
      </c>
      <c r="H81" s="273" t="n">
        <v>1.2</v>
      </c>
      <c r="I81" s="276" t="n">
        <v>516.1056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9" t="n">
        <v>296.06328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26881.77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3" t="n">
        <v>8022.65</v>
      </c>
      <c r="M84" s="100" t="n"/>
      <c r="N84" s="103" t="n">
        <v>571694.04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3" t="n">
        <v>7140.16</v>
      </c>
      <c r="M85" s="100" t="n"/>
      <c r="N85" s="113" t="n">
        <v>508807.7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3" t="n">
        <v>3289.29</v>
      </c>
      <c r="M86" s="100" t="n"/>
      <c r="N86" s="103" t="n">
        <v>234394.56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37311.22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29.06</v>
      </c>
      <c r="H88" s="95" t="n">
        <v>1</v>
      </c>
      <c r="I88" s="118" t="n">
        <v>29.06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3" t="n">
        <v>1009.2</v>
      </c>
      <c r="M89" s="101" t="n">
        <v>71.26000000000001</v>
      </c>
      <c r="N89" s="103" t="n">
        <v>71915.59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3" t="n">
        <v>5707.15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998.04</v>
      </c>
      <c r="M91" s="101" t="n">
        <v>71.26000000000001</v>
      </c>
      <c r="N91" s="103" t="n">
        <v>71120.33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9" t="n">
        <v>129.37512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9" t="n">
        <v>73.92864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3" t="n">
        <v>6716.35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3" t="n">
        <v>2007.24</v>
      </c>
      <c r="M95" s="100" t="n"/>
      <c r="N95" s="103" t="n">
        <v>143035.92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3" t="n">
        <v>1786.44</v>
      </c>
      <c r="M96" s="100" t="n"/>
      <c r="N96" s="113" t="n">
        <v>127301.97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822.97</v>
      </c>
      <c r="M97" s="100" t="n"/>
      <c r="N97" s="103" t="n">
        <v>58644.73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5" t="n">
        <v>9325.76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14.23</v>
      </c>
      <c r="H99" s="95" t="n">
        <v>1</v>
      </c>
      <c r="I99" s="118" t="n">
        <v>14.23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3" t="n">
        <v>3436.37</v>
      </c>
      <c r="M100" s="101" t="n">
        <v>71.26000000000001</v>
      </c>
      <c r="N100" s="103" t="n">
        <v>244875.73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19510.35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3" t="n">
        <v>3411.78</v>
      </c>
      <c r="M102" s="101" t="n">
        <v>71.26000000000001</v>
      </c>
      <c r="N102" s="103" t="n">
        <v>243123.44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7" t="n">
        <v>25.8</v>
      </c>
      <c r="H103" s="273" t="n">
        <v>1.2</v>
      </c>
      <c r="I103" s="276" t="n">
        <v>440.5608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7" t="n">
        <v>14.8</v>
      </c>
      <c r="H104" s="273" t="n">
        <v>1.2</v>
      </c>
      <c r="I104" s="276" t="n">
        <v>252.7248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22946.72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3" t="n">
        <v>6848.15</v>
      </c>
      <c r="M106" s="100" t="n"/>
      <c r="N106" s="103" t="n">
        <v>487999.17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3" t="n">
        <v>6094.85</v>
      </c>
      <c r="M107" s="100" t="n"/>
      <c r="N107" s="113" t="n">
        <v>434319.26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3" t="n">
        <v>2807.74</v>
      </c>
      <c r="M108" s="100" t="n"/>
      <c r="N108" s="103" t="n">
        <v>200079.66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31849.31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14.23</v>
      </c>
      <c r="H110" s="95" t="n">
        <v>1</v>
      </c>
      <c r="I110" s="118" t="n">
        <v>14.23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996.21</v>
      </c>
      <c r="M111" s="101" t="n">
        <v>71.26000000000001</v>
      </c>
      <c r="N111" s="103" t="n">
        <v>70989.92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3" t="n">
        <v>5642.25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986.65</v>
      </c>
      <c r="M113" s="101" t="n">
        <v>71.26000000000001</v>
      </c>
      <c r="N113" s="103" t="n">
        <v>70308.67999999999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9" t="n">
        <v>127.72848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9" t="n">
        <v>73.08528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3" t="n">
        <v>6638.46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3" t="n">
        <v>1982.86</v>
      </c>
      <c r="M117" s="100" t="n"/>
      <c r="N117" s="103" t="n">
        <v>141298.6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3" t="n">
        <v>1764.75</v>
      </c>
      <c r="M118" s="100" t="n"/>
      <c r="N118" s="113" t="n">
        <v>125755.75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812.97</v>
      </c>
      <c r="M119" s="100" t="n"/>
      <c r="N119" s="103" t="n">
        <v>57932.43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5" t="n">
        <v>9216.18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4.28</v>
      </c>
      <c r="H121" s="95" t="n">
        <v>1</v>
      </c>
      <c r="I121" s="118" t="n">
        <v>4.28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3" t="n">
        <v>1678.55</v>
      </c>
      <c r="M122" s="101" t="n">
        <v>71.26000000000001</v>
      </c>
      <c r="N122" s="103" t="n">
        <v>119613.47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3" t="n">
        <v>9515.98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3" t="n">
        <v>1664.06</v>
      </c>
      <c r="M124" s="101" t="n">
        <v>71.26000000000001</v>
      </c>
      <c r="N124" s="103" t="n">
        <v>118580.92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7" t="n">
        <v>41.9</v>
      </c>
      <c r="H125" s="273" t="n">
        <v>1.2</v>
      </c>
      <c r="I125" s="276" t="n">
        <v>215.1984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3" t="n">
        <v>24</v>
      </c>
      <c r="H126" s="273" t="n">
        <v>1.2</v>
      </c>
      <c r="I126" s="278" t="n">
        <v>123.264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11194.53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3" t="n">
        <v>3342.61</v>
      </c>
      <c r="M128" s="100" t="n"/>
      <c r="N128" s="103" t="n">
        <v>238194.39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3" t="n">
        <v>2974.92</v>
      </c>
      <c r="M129" s="100" t="n"/>
      <c r="N129" s="113" t="n">
        <v>211993.01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3" t="n">
        <v>1370.47</v>
      </c>
      <c r="M130" s="100" t="n"/>
      <c r="N130" s="103" t="n">
        <v>97659.7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15539.92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4.28</v>
      </c>
      <c r="H132" s="95" t="n">
        <v>1</v>
      </c>
      <c r="I132" s="118" t="n">
        <v>4.28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480.73</v>
      </c>
      <c r="M133" s="101" t="n">
        <v>71.26000000000001</v>
      </c>
      <c r="N133" s="103" t="n">
        <v>34256.82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3" t="n">
        <v>2727.94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477.03</v>
      </c>
      <c r="M135" s="101" t="n">
        <v>71.26000000000001</v>
      </c>
      <c r="N135" s="103" t="n">
        <v>33993.16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3" t="n">
        <v>12</v>
      </c>
      <c r="H136" s="273" t="n">
        <v>1.2</v>
      </c>
      <c r="I136" s="278" t="n">
        <v>61.632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9" t="n">
        <v>35.33568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3" t="n">
        <v>3208.67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957.76</v>
      </c>
      <c r="M139" s="100" t="n"/>
      <c r="N139" s="103" t="n">
        <v>68249.98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852.41</v>
      </c>
      <c r="M140" s="100" t="n"/>
      <c r="N140" s="113" t="n">
        <v>60742.48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392.68</v>
      </c>
      <c r="M141" s="100" t="n"/>
      <c r="N141" s="103" t="n">
        <v>27982.49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5" t="n">
        <v>4453.76</v>
      </c>
      <c r="M142" s="114" t="n"/>
      <c r="N142" s="94" t="n"/>
    </row>
    <row r="143" ht="19.35" customHeight="1">
      <c r="A143" s="124" t="n"/>
      <c r="B143" s="124" t="n"/>
      <c r="C143" s="125" t="inlineStr">
        <is>
          <t>Итого по разделу 1. Вырубка просеки</t>
        </is>
      </c>
      <c r="L143" s="126" t="n">
        <v>246173.01</v>
      </c>
      <c r="M143" s="124" t="n"/>
      <c r="N143" s="127" t="n"/>
    </row>
    <row r="144" ht="19.35" customHeight="1">
      <c r="A144" s="128" t="n"/>
      <c r="B144" s="129" t="n"/>
      <c r="C144" s="130" t="inlineStr">
        <is>
          <t>Итого прямые затраты по разделу</t>
        </is>
      </c>
      <c r="L144" s="131" t="n">
        <v>137793.83</v>
      </c>
      <c r="M144" s="132" t="n"/>
      <c r="N144" s="131" t="n">
        <v>6500749.78</v>
      </c>
    </row>
    <row r="145" ht="19.35" customHeight="1">
      <c r="A145" s="128" t="n"/>
      <c r="B145" s="129" t="n"/>
      <c r="C145" s="130" t="inlineStr">
        <is>
          <t>в том числе</t>
        </is>
      </c>
      <c r="L145" s="131" t="n"/>
      <c r="M145" s="132" t="n"/>
      <c r="N145" s="131" t="n"/>
    </row>
    <row r="146" ht="19.35" customHeight="1">
      <c r="A146" s="128" t="n"/>
      <c r="B146" s="129" t="n"/>
      <c r="C146" s="130" t="inlineStr">
        <is>
          <t>- оплата труда (ОТ)</t>
        </is>
      </c>
      <c r="L146" s="131" t="n">
        <v>71834.00999999999</v>
      </c>
      <c r="M146" s="132" t="n"/>
      <c r="N146" s="131" t="n">
        <v>5118891.55</v>
      </c>
    </row>
    <row r="147" ht="19.35" customHeight="1">
      <c r="A147" s="128" t="n"/>
      <c r="B147" s="129" t="n"/>
      <c r="C147" s="130" t="inlineStr">
        <is>
          <t>- эксплуатация машин и механизмов</t>
        </is>
      </c>
      <c r="L147" s="131" t="n">
        <v>65959.82000000001</v>
      </c>
      <c r="M147" s="132" t="n"/>
      <c r="N147" s="131" t="n">
        <v>1381858.23</v>
      </c>
    </row>
    <row r="148" ht="19.35" customHeight="1">
      <c r="A148" s="128" t="n"/>
      <c r="B148" s="133" t="n"/>
      <c r="C148" s="134" t="inlineStr">
        <is>
          <t>в том числе</t>
        </is>
      </c>
      <c r="L148" s="131" t="n"/>
      <c r="M148" s="132" t="n"/>
      <c r="N148" s="131" t="n"/>
    </row>
    <row r="149" ht="19.35" customHeight="1">
      <c r="A149" s="128" t="n"/>
      <c r="B149" s="133" t="n"/>
      <c r="C149" s="134" t="inlineStr">
        <is>
          <t>эксплуатация машин и механизмов без учета доплат к оплате труда машинистов</t>
        </is>
      </c>
      <c r="L149" s="131" t="n">
        <v>65959.82000000001</v>
      </c>
      <c r="M149" s="132" t="n"/>
      <c r="N149" s="131" t="n">
        <v>1381858.23</v>
      </c>
    </row>
    <row r="150" ht="19.35" customHeight="1">
      <c r="A150" s="128" t="n"/>
      <c r="B150" s="133" t="n"/>
      <c r="C150" s="134" t="inlineStr">
        <is>
          <t>в том числе</t>
        </is>
      </c>
      <c r="L150" s="131" t="n"/>
      <c r="M150" s="132" t="n"/>
      <c r="N150" s="131" t="n"/>
    </row>
    <row r="151" ht="19.35" customHeight="1">
      <c r="A151" s="128" t="n"/>
      <c r="B151" s="133" t="n"/>
      <c r="C151" s="134" t="inlineStr">
        <is>
          <t>оплата труда машинистов (ОТм)</t>
        </is>
      </c>
      <c r="L151" s="131" t="n">
        <v>11534.59</v>
      </c>
      <c r="M151" s="132" t="n"/>
      <c r="N151" s="131" t="n">
        <v>821954.89</v>
      </c>
    </row>
    <row r="152" ht="19.35" customHeight="1">
      <c r="A152" s="128" t="n"/>
      <c r="B152" s="129" t="n"/>
      <c r="C152" s="130" t="inlineStr">
        <is>
          <t>Итого ФОТ (справочно)</t>
        </is>
      </c>
      <c r="L152" s="131" t="n">
        <v>83368.60000000001</v>
      </c>
      <c r="M152" s="132" t="n"/>
      <c r="N152" s="131" t="n">
        <v>5940846.44</v>
      </c>
    </row>
    <row r="153" ht="19.35" customHeight="1">
      <c r="A153" s="128" t="n"/>
      <c r="B153" s="129" t="n"/>
      <c r="C153" s="130" t="inlineStr">
        <is>
          <t>Итого накладные расходы</t>
        </is>
      </c>
      <c r="L153" s="131" t="n">
        <v>74198.06</v>
      </c>
      <c r="M153" s="132" t="n"/>
      <c r="N153" s="131" t="n">
        <v>5287353.33</v>
      </c>
    </row>
    <row r="154" ht="19.35" customHeight="1">
      <c r="A154" s="128" t="n"/>
      <c r="B154" s="129" t="n"/>
      <c r="C154" s="130" t="inlineStr">
        <is>
          <t>Итого сметная прибыль</t>
        </is>
      </c>
      <c r="L154" s="131" t="n">
        <v>34181.12</v>
      </c>
      <c r="M154" s="132" t="n"/>
      <c r="N154" s="131" t="n">
        <v>2435747.04</v>
      </c>
    </row>
    <row r="155" ht="19.35" customHeight="1">
      <c r="A155" s="128" t="n"/>
      <c r="B155" s="135" t="n"/>
      <c r="C155" s="136" t="inlineStr">
        <is>
          <t>Итого по разделу</t>
        </is>
      </c>
      <c r="L155" s="126" t="n">
        <v>246173.01</v>
      </c>
      <c r="M155" s="137" t="n"/>
      <c r="N155" s="126" t="n">
        <v>14223850.15</v>
      </c>
    </row>
    <row r="156" ht="19.35" customHeight="1">
      <c r="A156" s="128" t="n"/>
      <c r="B156" s="133" t="n"/>
      <c r="C156" s="134" t="inlineStr">
        <is>
          <t>Справочно</t>
        </is>
      </c>
      <c r="L156" s="131" t="n"/>
      <c r="M156" s="132" t="n"/>
      <c r="N156" s="131" t="n"/>
    </row>
    <row r="157" ht="19.35" customHeight="1">
      <c r="A157" s="128" t="n"/>
      <c r="B157" s="129" t="n"/>
      <c r="C157" s="134" t="inlineStr">
        <is>
          <t>затраты труда рабочих</t>
        </is>
      </c>
      <c r="I157" s="138" t="n">
        <v>8505.41352</v>
      </c>
      <c r="J157" s="139" t="n"/>
      <c r="K157" s="139" t="n"/>
      <c r="L157" s="132" t="n"/>
      <c r="M157" s="132" t="n"/>
      <c r="N157" s="132" t="n"/>
    </row>
    <row r="158" ht="19.35" customHeight="1">
      <c r="A158" s="128" t="n"/>
      <c r="B158" s="129" t="n"/>
      <c r="C158" s="134" t="inlineStr">
        <is>
          <t>затраты труда машинистов</t>
        </is>
      </c>
      <c r="I158" s="138" t="n">
        <v>854.4016800000001</v>
      </c>
      <c r="J158" s="139" t="n"/>
      <c r="K158" s="139" t="n"/>
      <c r="L158" s="132" t="n"/>
      <c r="M158" s="132" t="n"/>
      <c r="N158" s="132" t="n"/>
    </row>
    <row r="159" ht="19.35" customHeight="1">
      <c r="A159" s="140" t="n"/>
      <c r="B159" s="141" t="n"/>
      <c r="C159" s="142" t="inlineStr">
        <is>
          <t>ВСЕГО по смете</t>
        </is>
      </c>
      <c r="D159" s="143" t="n"/>
      <c r="E159" s="143" t="n"/>
      <c r="F159" s="144" t="n"/>
      <c r="G159" s="144" t="n"/>
      <c r="H159" s="144" t="n"/>
      <c r="I159" s="144" t="n"/>
      <c r="J159" s="144" t="n"/>
      <c r="K159" s="144" t="n"/>
      <c r="L159" s="145" t="n"/>
      <c r="M159" s="144" t="n"/>
      <c r="N159" s="146" t="n"/>
    </row>
    <row r="160" ht="19.35" customHeight="1">
      <c r="A160" s="128" t="n"/>
      <c r="B160" s="135" t="n"/>
      <c r="C160" s="136" t="inlineStr">
        <is>
          <t>Итого по всем разделам</t>
        </is>
      </c>
      <c r="L160" s="126" t="n">
        <v>246173.01</v>
      </c>
      <c r="M160" s="127" t="n"/>
      <c r="N160" s="126" t="n"/>
    </row>
    <row r="161" ht="19.35" customHeight="1">
      <c r="A161" s="128" t="n"/>
      <c r="B161" s="129" t="n"/>
      <c r="C161" s="130" t="inlineStr">
        <is>
          <t>ВСЕГО строительные работы</t>
        </is>
      </c>
      <c r="L161" s="131" t="n">
        <v>246173.01</v>
      </c>
      <c r="M161" s="132" t="n"/>
      <c r="N161" s="131" t="n">
        <v>14223850.15</v>
      </c>
    </row>
    <row r="162" ht="19.35" customHeight="1">
      <c r="A162" s="128" t="n"/>
      <c r="B162" s="133" t="n"/>
      <c r="C162" s="134" t="inlineStr">
        <is>
          <t>в том числе</t>
        </is>
      </c>
      <c r="L162" s="131" t="n"/>
      <c r="M162" s="132" t="n"/>
      <c r="N162" s="131" t="n"/>
    </row>
    <row r="163" ht="19.35" customHeight="1">
      <c r="A163" s="128" t="n"/>
      <c r="B163" s="133" t="n"/>
      <c r="C163" s="134" t="inlineStr">
        <is>
          <t>всего прямые затраты</t>
        </is>
      </c>
      <c r="L163" s="131" t="n">
        <v>137793.83</v>
      </c>
      <c r="M163" s="132" t="n"/>
      <c r="N163" s="131" t="n">
        <v>6500749.78</v>
      </c>
    </row>
    <row r="164" ht="19.35" customHeight="1">
      <c r="A164" s="128" t="n"/>
      <c r="B164" s="133" t="n"/>
      <c r="C164" s="134" t="inlineStr">
        <is>
          <t>в том числе</t>
        </is>
      </c>
      <c r="L164" s="131" t="n"/>
      <c r="M164" s="132" t="n"/>
      <c r="N164" s="131" t="n"/>
    </row>
    <row r="165" ht="19.35" customHeight="1">
      <c r="A165" s="128" t="n"/>
      <c r="B165" s="133" t="n"/>
      <c r="C165" s="134" t="inlineStr">
        <is>
          <t>- оплата труда (ОТ)</t>
        </is>
      </c>
      <c r="L165" s="131" t="n">
        <v>71834.00999999999</v>
      </c>
      <c r="M165" s="132" t="n"/>
      <c r="N165" s="131" t="n">
        <v>5118891.55</v>
      </c>
    </row>
    <row r="166" ht="19.35" customHeight="1">
      <c r="A166" s="128" t="n"/>
      <c r="B166" s="133" t="n"/>
      <c r="C166" s="134" t="inlineStr">
        <is>
          <t>- эксплуатация машин и механизмов</t>
        </is>
      </c>
      <c r="L166" s="131" t="n">
        <v>65959.82000000001</v>
      </c>
      <c r="M166" s="132" t="n"/>
      <c r="N166" s="131" t="n">
        <v>1381858.23</v>
      </c>
    </row>
    <row r="167" ht="19.35" customHeight="1">
      <c r="A167" s="128" t="n"/>
      <c r="B167" s="133" t="n"/>
      <c r="C167" s="134" t="inlineStr">
        <is>
          <t>в т.ч. эксплуатация машин и механизмов без учета доплат к оплате труда машинистов</t>
        </is>
      </c>
      <c r="L167" s="131" t="n">
        <v>65959.82000000001</v>
      </c>
      <c r="M167" s="132" t="n"/>
      <c r="N167" s="131" t="n">
        <v>1381858.23</v>
      </c>
    </row>
    <row r="168" ht="19.35" customHeight="1">
      <c r="A168" s="128" t="n"/>
      <c r="B168" s="133" t="n"/>
      <c r="C168" s="134" t="inlineStr">
        <is>
          <t>- в т.ч. оплата труда машинистов (ОТм)</t>
        </is>
      </c>
      <c r="L168" s="131" t="n">
        <v>11534.59</v>
      </c>
      <c r="M168" s="132" t="n"/>
      <c r="N168" s="131" t="n">
        <v>821954.89</v>
      </c>
    </row>
    <row r="169" ht="19.35" customHeight="1">
      <c r="A169" s="128" t="n"/>
      <c r="B169" s="133" t="n"/>
      <c r="C169" s="134" t="inlineStr">
        <is>
          <t>всего ФОТ (справочно)</t>
        </is>
      </c>
      <c r="L169" s="131" t="n">
        <v>83368.60000000001</v>
      </c>
      <c r="M169" s="132" t="n"/>
      <c r="N169" s="131" t="n">
        <v>5940846.44</v>
      </c>
    </row>
    <row r="170" ht="19.35" customHeight="1">
      <c r="A170" s="128" t="n"/>
      <c r="B170" s="133" t="n"/>
      <c r="C170" s="134" t="inlineStr">
        <is>
          <t>всего накладные расходы</t>
        </is>
      </c>
      <c r="L170" s="131" t="n">
        <v>74198.06</v>
      </c>
      <c r="M170" s="132" t="n"/>
      <c r="N170" s="131" t="n">
        <v>5287353.33</v>
      </c>
    </row>
    <row r="171" ht="19.35" customHeight="1">
      <c r="A171" s="128" t="n"/>
      <c r="B171" s="133" t="n"/>
      <c r="C171" s="134" t="inlineStr">
        <is>
          <t>всего сметная прибыль</t>
        </is>
      </c>
      <c r="L171" s="131" t="n">
        <v>34181.12</v>
      </c>
      <c r="M171" s="132" t="n"/>
      <c r="N171" s="131" t="n">
        <v>2435747.04</v>
      </c>
    </row>
    <row r="172" ht="19.35" customHeight="1">
      <c r="A172" s="128" t="n"/>
      <c r="B172" s="135" t="n"/>
      <c r="C172" s="136" t="inlineStr">
        <is>
          <t>ВСЕГО по смете</t>
        </is>
      </c>
      <c r="L172" s="126" t="n">
        <v>246173.01</v>
      </c>
      <c r="M172" s="127" t="n"/>
      <c r="N172" s="126" t="n">
        <v>14223850.15</v>
      </c>
    </row>
    <row r="173" ht="19.35" customHeight="1">
      <c r="A173" s="128" t="n"/>
      <c r="B173" s="133" t="n"/>
      <c r="C173" s="134" t="inlineStr">
        <is>
          <t>Всего прямые затраты</t>
        </is>
      </c>
      <c r="L173" s="131" t="n">
        <v>137793.83</v>
      </c>
      <c r="M173" s="132" t="n"/>
      <c r="N173" s="131" t="n">
        <v>6500749.78</v>
      </c>
    </row>
    <row r="174" ht="19.35" customHeight="1">
      <c r="A174" s="128" t="n"/>
      <c r="B174" s="133" t="n"/>
      <c r="C174" s="134" t="inlineStr">
        <is>
          <t>в том числе</t>
        </is>
      </c>
      <c r="L174" s="131" t="n"/>
      <c r="M174" s="132" t="n"/>
      <c r="N174" s="131" t="n"/>
    </row>
    <row r="175" ht="19.35" customHeight="1">
      <c r="A175" s="128" t="n"/>
      <c r="B175" s="133" t="n"/>
      <c r="C175" s="134" t="inlineStr">
        <is>
          <t>- оплата труда рабочих (ОТ)</t>
        </is>
      </c>
      <c r="L175" s="131" t="n">
        <v>71834.00999999999</v>
      </c>
      <c r="M175" s="132" t="n"/>
      <c r="N175" s="131" t="n">
        <v>5118891.55</v>
      </c>
    </row>
    <row r="176" ht="19.35" customHeight="1">
      <c r="A176" s="128" t="n"/>
      <c r="B176" s="133" t="n"/>
      <c r="C176" s="134" t="inlineStr">
        <is>
          <t>- эксплуатация машин и механизмов</t>
        </is>
      </c>
      <c r="L176" s="131" t="n">
        <v>65959.82000000001</v>
      </c>
      <c r="M176" s="132" t="n"/>
      <c r="N176" s="131" t="n">
        <v>1381858.23</v>
      </c>
    </row>
    <row r="177" ht="19.35" customHeight="1">
      <c r="A177" s="128" t="n"/>
      <c r="B177" s="133" t="n"/>
      <c r="C177" s="134" t="inlineStr">
        <is>
          <t>в т.ч. эксплуатация машин и механизмов без учета доплат к оплате труда машинистов</t>
        </is>
      </c>
      <c r="L177" s="131" t="n">
        <v>65959.82000000001</v>
      </c>
      <c r="M177" s="132" t="n"/>
      <c r="N177" s="131" t="n">
        <v>1381858.23</v>
      </c>
    </row>
    <row r="178" ht="19.35" customHeight="1">
      <c r="A178" s="128" t="n"/>
      <c r="B178" s="133" t="n"/>
      <c r="C178" s="134" t="inlineStr">
        <is>
          <t>- в т.ч. оплата труда машинистов (ОТм)</t>
        </is>
      </c>
      <c r="L178" s="131" t="n">
        <v>11534.59</v>
      </c>
      <c r="M178" s="132" t="n"/>
      <c r="N178" s="131" t="n">
        <v>821954.89</v>
      </c>
    </row>
    <row r="179" ht="19.35" customHeight="1">
      <c r="A179" s="128" t="n"/>
      <c r="B179" s="133" t="n"/>
      <c r="C179" s="134" t="inlineStr">
        <is>
          <t>Всего ФОТ (справочно)</t>
        </is>
      </c>
      <c r="L179" s="131" t="n">
        <v>83368.60000000001</v>
      </c>
      <c r="M179" s="132" t="n"/>
      <c r="N179" s="131" t="n">
        <v>5940846.44</v>
      </c>
    </row>
    <row r="180" ht="19.35" customHeight="1">
      <c r="A180" s="128" t="n"/>
      <c r="B180" s="133" t="n"/>
      <c r="C180" s="134" t="inlineStr">
        <is>
          <t>Всего накладные расходы</t>
        </is>
      </c>
      <c r="L180" s="131" t="n">
        <v>74198.06</v>
      </c>
      <c r="M180" s="132" t="n"/>
      <c r="N180" s="131" t="n">
        <v>5287353.33</v>
      </c>
    </row>
    <row r="181" ht="19.35" customHeight="1">
      <c r="A181" s="128" t="n"/>
      <c r="B181" s="133" t="n"/>
      <c r="C181" s="134" t="inlineStr">
        <is>
          <t>Всего сметная прибыль</t>
        </is>
      </c>
      <c r="L181" s="131" t="n">
        <v>34181.12</v>
      </c>
      <c r="M181" s="132" t="n"/>
      <c r="N181" s="131" t="n">
        <v>2435747.04</v>
      </c>
    </row>
    <row r="182" ht="19.35" customHeight="1">
      <c r="A182" s="128" t="n"/>
      <c r="B182" s="133" t="n"/>
      <c r="C182" s="134" t="inlineStr">
        <is>
          <t>Справочно</t>
        </is>
      </c>
      <c r="L182" s="131" t="n"/>
      <c r="M182" s="132" t="n"/>
      <c r="N182" s="131" t="n"/>
    </row>
    <row r="183" ht="19.35" customHeight="1">
      <c r="A183" s="128" t="n"/>
      <c r="B183" s="129" t="n"/>
      <c r="C183" s="134" t="inlineStr">
        <is>
          <t>затраты труда рабочих</t>
        </is>
      </c>
      <c r="I183" s="138" t="n">
        <v>8505.41352</v>
      </c>
      <c r="J183" s="139" t="n"/>
      <c r="K183" s="139" t="n"/>
      <c r="L183" s="132" t="n"/>
      <c r="M183" s="132" t="n"/>
      <c r="N183" s="132" t="n"/>
    </row>
    <row r="184" ht="19.35" customHeight="1">
      <c r="A184" s="128" t="n"/>
      <c r="B184" s="129" t="n"/>
      <c r="C184" s="134" t="inlineStr">
        <is>
          <t>затраты труда машинистов</t>
        </is>
      </c>
      <c r="I184" s="138" t="n">
        <v>854.4016800000001</v>
      </c>
      <c r="J184" s="139" t="n"/>
      <c r="K184" s="139" t="n"/>
      <c r="L184" s="132" t="n"/>
      <c r="M184" s="132" t="n"/>
      <c r="N184" s="132" t="n"/>
    </row>
    <row r="185" ht="19.35" customHeight="1">
      <c r="A185" s="128" t="n"/>
      <c r="B185" s="147" t="n"/>
      <c r="C185" s="147" t="n"/>
      <c r="D185" s="125" t="n"/>
      <c r="E185" s="125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8" t="inlineStr">
        <is>
          <t>Составил: ______________________________________/  Григорова И. А. /</t>
        </is>
      </c>
    </row>
    <row r="187" ht="19.35" customHeight="1">
      <c r="A187" s="148" t="n"/>
      <c r="B187" s="148" t="n"/>
      <c r="C187" s="149" t="inlineStr">
        <is>
          <t>должность, подпись (инициалы, фамилия)</t>
        </is>
      </c>
      <c r="G187" s="150" t="n"/>
      <c r="H187" s="150" t="n"/>
      <c r="I187" s="150" t="n"/>
      <c r="J187" s="148" t="n"/>
      <c r="K187" s="148" t="n"/>
      <c r="L187" s="148" t="n"/>
      <c r="M187" s="148" t="n"/>
      <c r="N187" s="148" t="n"/>
    </row>
    <row r="188" ht="19.35" customHeight="1">
      <c r="A188" s="148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9" t="inlineStr">
        <is>
          <t>должность, подпись (инициалы, фамилия)</t>
        </is>
      </c>
      <c r="G189" s="150" t="n"/>
      <c r="H189" s="150" t="n"/>
      <c r="I189" s="150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2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02-34-10</t>
        </is>
      </c>
    </row>
    <row r="25" ht="19.35" customHeight="1">
      <c r="A25" s="56" t="inlineStr">
        <is>
          <t>34 ВЛ 220 Зейская ГЭС - Магдагачи. Овсянковское уч. л-во Зейского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657.12</v>
      </c>
      <c r="M31" s="65" t="n">
        <v>9.220000000000001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1511.37</v>
      </c>
      <c r="E32" s="72" t="inlineStr">
        <is>
          <t>(</t>
        </is>
      </c>
      <c r="F32" s="71" t="n">
        <v>21.21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1100.41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1511.37</v>
      </c>
      <c r="E34" s="72" t="inlineStr">
        <is>
          <t>(</t>
        </is>
      </c>
      <c r="F34" s="78" t="n">
        <v>21.21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182-350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29.06</v>
      </c>
      <c r="H44" s="95" t="n">
        <v>1</v>
      </c>
      <c r="I44" s="118" t="n">
        <v>29.06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1" t="n">
        <v>0.96</v>
      </c>
      <c r="L46" s="103" t="n">
        <v>3132.62</v>
      </c>
      <c r="M46" s="101" t="n">
        <v>71.26000000000001</v>
      </c>
      <c r="N46" s="103" t="n">
        <v>223230.5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7" t="n">
        <v>13.4</v>
      </c>
      <c r="H47" s="151" t="n">
        <v>0.96</v>
      </c>
      <c r="I47" s="279" t="n">
        <v>373.82784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3" t="n">
        <v>3132.62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3" t="n">
        <v>3132.62</v>
      </c>
      <c r="M49" s="100" t="n"/>
      <c r="N49" s="103" t="n">
        <v>223230.5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3" t="n">
        <v>2788.03</v>
      </c>
      <c r="M50" s="100" t="n"/>
      <c r="N50" s="113" t="n">
        <v>198675.15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3" t="n">
        <v>1284.37</v>
      </c>
      <c r="M51" s="100" t="n"/>
      <c r="N51" s="103" t="n">
        <v>91524.50999999999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7205.02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14.23</v>
      </c>
      <c r="H53" s="95" t="n">
        <v>1</v>
      </c>
      <c r="I53" s="118" t="n">
        <v>14.23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1" t="n">
        <v>0.96</v>
      </c>
      <c r="L55" s="103" t="n">
        <v>4418.86</v>
      </c>
      <c r="M55" s="101" t="n">
        <v>71.26000000000001</v>
      </c>
      <c r="N55" s="103" t="n">
        <v>314887.96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7" t="n">
        <v>38.6</v>
      </c>
      <c r="H56" s="151" t="n">
        <v>0.96</v>
      </c>
      <c r="I56" s="279" t="n">
        <v>527.30688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3" t="n">
        <v>4418.86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3" t="n">
        <v>4418.86</v>
      </c>
      <c r="M58" s="100" t="n"/>
      <c r="N58" s="103" t="n">
        <v>314887.96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3" t="n">
        <v>3932.79</v>
      </c>
      <c r="M59" s="100" t="n"/>
      <c r="N59" s="113" t="n">
        <v>280250.28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3" t="n">
        <v>1811.73</v>
      </c>
      <c r="M60" s="100" t="n"/>
      <c r="N60" s="103" t="n">
        <v>129104.06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10163.38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4.28</v>
      </c>
      <c r="H62" s="95" t="n">
        <v>1</v>
      </c>
      <c r="I62" s="118" t="n">
        <v>4.28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1" t="n">
        <v>0.96</v>
      </c>
      <c r="L64" s="103" t="n">
        <v>1669.94</v>
      </c>
      <c r="M64" s="101" t="n">
        <v>71.26000000000001</v>
      </c>
      <c r="N64" s="103" t="n">
        <v>118999.92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7" t="n">
        <v>48.5</v>
      </c>
      <c r="H65" s="151" t="n">
        <v>0.96</v>
      </c>
      <c r="I65" s="276" t="n">
        <v>199.2768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3" t="n">
        <v>1669.94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3" t="n">
        <v>1669.94</v>
      </c>
      <c r="M67" s="100" t="n"/>
      <c r="N67" s="103" t="n">
        <v>118999.92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3" t="n">
        <v>1486.25</v>
      </c>
      <c r="M68" s="100" t="n"/>
      <c r="N68" s="113" t="n">
        <v>105909.93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684.6799999999999</v>
      </c>
      <c r="M69" s="100" t="n"/>
      <c r="N69" s="103" t="n">
        <v>48789.97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5" t="n">
        <v>3840.87</v>
      </c>
      <c r="M70" s="114" t="n"/>
      <c r="N70" s="94" t="n"/>
    </row>
    <row r="71" ht="19.35" customHeight="1">
      <c r="A71" s="124" t="n"/>
      <c r="B71" s="124" t="n"/>
      <c r="C71" s="125" t="inlineStr">
        <is>
          <t>Итого по разделу 1. Вырубка просеки</t>
        </is>
      </c>
      <c r="L71" s="126" t="n">
        <v>21209.27</v>
      </c>
      <c r="M71" s="124" t="n"/>
      <c r="N71" s="127" t="n"/>
    </row>
    <row r="72" ht="19.35" customHeight="1">
      <c r="A72" s="128" t="n"/>
      <c r="B72" s="129" t="n"/>
      <c r="C72" s="130" t="inlineStr">
        <is>
          <t>Итого прямые затраты по разделу</t>
        </is>
      </c>
      <c r="L72" s="131" t="n">
        <v>9221.42</v>
      </c>
      <c r="M72" s="132" t="n"/>
      <c r="N72" s="131" t="n">
        <v>657118.38</v>
      </c>
    </row>
    <row r="73" ht="19.35" customHeight="1">
      <c r="A73" s="128" t="n"/>
      <c r="B73" s="129" t="n"/>
      <c r="C73" s="130" t="inlineStr">
        <is>
          <t>в том числе</t>
        </is>
      </c>
      <c r="L73" s="131" t="n"/>
      <c r="M73" s="132" t="n"/>
      <c r="N73" s="131" t="n"/>
    </row>
    <row r="74" ht="19.35" customHeight="1">
      <c r="A74" s="128" t="n"/>
      <c r="B74" s="129" t="n"/>
      <c r="C74" s="130" t="inlineStr">
        <is>
          <t>- оплата труда (ОТ)</t>
        </is>
      </c>
      <c r="L74" s="131" t="n">
        <v>9221.42</v>
      </c>
      <c r="M74" s="132" t="n"/>
      <c r="N74" s="131" t="n">
        <v>657118.38</v>
      </c>
    </row>
    <row r="75" ht="19.35" customHeight="1">
      <c r="A75" s="128" t="n"/>
      <c r="B75" s="129" t="n"/>
      <c r="C75" s="130" t="inlineStr">
        <is>
          <t>- эксплуатация машин и механизмов</t>
        </is>
      </c>
      <c r="L75" s="131" t="n">
        <v>0</v>
      </c>
      <c r="M75" s="132" t="n"/>
      <c r="N75" s="131" t="n">
        <v>0</v>
      </c>
    </row>
    <row r="76" ht="19.35" customHeight="1">
      <c r="A76" s="128" t="n"/>
      <c r="B76" s="133" t="n"/>
      <c r="C76" s="134" t="inlineStr">
        <is>
          <t>в том числе</t>
        </is>
      </c>
      <c r="L76" s="131" t="n"/>
      <c r="M76" s="132" t="n"/>
      <c r="N76" s="131" t="n"/>
    </row>
    <row r="77" ht="19.35" customHeight="1">
      <c r="A77" s="128" t="n"/>
      <c r="B77" s="133" t="n"/>
      <c r="C77" s="134" t="inlineStr">
        <is>
          <t>эксплуатация машин и механизмов без учета доплат к оплате труда машинистов</t>
        </is>
      </c>
      <c r="L77" s="131" t="n">
        <v>0</v>
      </c>
      <c r="M77" s="132" t="n"/>
      <c r="N77" s="131" t="n">
        <v>0</v>
      </c>
    </row>
    <row r="78" ht="19.35" customHeight="1">
      <c r="A78" s="128" t="n"/>
      <c r="B78" s="133" t="n"/>
      <c r="C78" s="134" t="inlineStr">
        <is>
          <t>в том числе</t>
        </is>
      </c>
      <c r="L78" s="131" t="n"/>
      <c r="M78" s="132" t="n"/>
      <c r="N78" s="131" t="n"/>
    </row>
    <row r="79" ht="19.35" customHeight="1">
      <c r="A79" s="128" t="n"/>
      <c r="B79" s="133" t="n"/>
      <c r="C79" s="134" t="inlineStr">
        <is>
          <t>оплата труда машинистов (ОТм)</t>
        </is>
      </c>
      <c r="L79" s="131" t="n">
        <v>0</v>
      </c>
      <c r="M79" s="132" t="n"/>
      <c r="N79" s="131" t="n">
        <v>0</v>
      </c>
    </row>
    <row r="80" ht="19.35" customHeight="1">
      <c r="A80" s="128" t="n"/>
      <c r="B80" s="129" t="n"/>
      <c r="C80" s="130" t="inlineStr">
        <is>
          <t>Итого ФОТ (справочно)</t>
        </is>
      </c>
      <c r="L80" s="131" t="n">
        <v>9221.42</v>
      </c>
      <c r="M80" s="132" t="n"/>
      <c r="N80" s="131" t="n">
        <v>657118.38</v>
      </c>
    </row>
    <row r="81" ht="19.35" customHeight="1">
      <c r="A81" s="128" t="n"/>
      <c r="B81" s="129" t="n"/>
      <c r="C81" s="130" t="inlineStr">
        <is>
          <t>Итого накладные расходы</t>
        </is>
      </c>
      <c r="L81" s="131" t="n">
        <v>8207.07</v>
      </c>
      <c r="M81" s="132" t="n"/>
      <c r="N81" s="131" t="n">
        <v>584835.36</v>
      </c>
    </row>
    <row r="82" ht="19.35" customHeight="1">
      <c r="A82" s="128" t="n"/>
      <c r="B82" s="129" t="n"/>
      <c r="C82" s="130" t="inlineStr">
        <is>
          <t>Итого сметная прибыль</t>
        </is>
      </c>
      <c r="L82" s="131" t="n">
        <v>3780.78</v>
      </c>
      <c r="M82" s="132" t="n"/>
      <c r="N82" s="131" t="n">
        <v>269418.54</v>
      </c>
    </row>
    <row r="83" ht="19.35" customHeight="1">
      <c r="A83" s="128" t="n"/>
      <c r="B83" s="135" t="n"/>
      <c r="C83" s="136" t="inlineStr">
        <is>
          <t>Итого по разделу</t>
        </is>
      </c>
      <c r="L83" s="126" t="n">
        <v>21209.27</v>
      </c>
      <c r="M83" s="137" t="n"/>
      <c r="N83" s="126" t="n">
        <v>1511372.28</v>
      </c>
    </row>
    <row r="84" ht="19.35" customHeight="1">
      <c r="A84" s="128" t="n"/>
      <c r="B84" s="133" t="n"/>
      <c r="C84" s="134" t="inlineStr">
        <is>
          <t>Справочно</t>
        </is>
      </c>
      <c r="L84" s="131" t="n"/>
      <c r="M84" s="132" t="n"/>
      <c r="N84" s="131" t="n"/>
    </row>
    <row r="85" ht="19.35" customHeight="1">
      <c r="A85" s="128" t="n"/>
      <c r="B85" s="129" t="n"/>
      <c r="C85" s="134" t="inlineStr">
        <is>
          <t>затраты труда рабочих</t>
        </is>
      </c>
      <c r="I85" s="138" t="n">
        <v>1100.41152</v>
      </c>
      <c r="J85" s="139" t="n"/>
      <c r="K85" s="139" t="n"/>
      <c r="L85" s="132" t="n"/>
      <c r="M85" s="132" t="n"/>
      <c r="N85" s="132" t="n"/>
    </row>
    <row r="86" ht="19.35" customHeight="1">
      <c r="A86" s="128" t="n"/>
      <c r="B86" s="129" t="n"/>
      <c r="C86" s="134" t="inlineStr">
        <is>
          <t>затраты труда машинистов</t>
        </is>
      </c>
      <c r="I86" s="138" t="n">
        <v>0</v>
      </c>
      <c r="J86" s="139" t="n"/>
      <c r="K86" s="139" t="n"/>
      <c r="L86" s="132" t="n"/>
      <c r="M86" s="132" t="n"/>
      <c r="N86" s="132" t="n"/>
    </row>
    <row r="87" ht="19.35" customHeight="1">
      <c r="A87" s="140" t="n"/>
      <c r="B87" s="141" t="n"/>
      <c r="C87" s="142" t="inlineStr">
        <is>
          <t>ВСЕГО по смете</t>
        </is>
      </c>
      <c r="D87" s="143" t="n"/>
      <c r="E87" s="143" t="n"/>
      <c r="F87" s="144" t="n"/>
      <c r="G87" s="144" t="n"/>
      <c r="H87" s="144" t="n"/>
      <c r="I87" s="144" t="n"/>
      <c r="J87" s="144" t="n"/>
      <c r="K87" s="144" t="n"/>
      <c r="L87" s="145" t="n"/>
      <c r="M87" s="144" t="n"/>
      <c r="N87" s="146" t="n"/>
    </row>
    <row r="88" ht="19.35" customHeight="1">
      <c r="A88" s="128" t="n"/>
      <c r="B88" s="135" t="n"/>
      <c r="C88" s="136" t="inlineStr">
        <is>
          <t>Итого по всем разделам</t>
        </is>
      </c>
      <c r="L88" s="126" t="n">
        <v>21209.27</v>
      </c>
      <c r="M88" s="127" t="n"/>
      <c r="N88" s="126" t="n"/>
    </row>
    <row r="89" ht="19.35" customHeight="1">
      <c r="A89" s="128" t="n"/>
      <c r="B89" s="129" t="n"/>
      <c r="C89" s="130" t="inlineStr">
        <is>
          <t>ВСЕГО строительные работы</t>
        </is>
      </c>
      <c r="L89" s="131" t="n">
        <v>21209.27</v>
      </c>
      <c r="M89" s="132" t="n"/>
      <c r="N89" s="131" t="n">
        <v>1511372.28</v>
      </c>
    </row>
    <row r="90" ht="19.35" customHeight="1">
      <c r="A90" s="128" t="n"/>
      <c r="B90" s="133" t="n"/>
      <c r="C90" s="134" t="inlineStr">
        <is>
          <t>в том числе</t>
        </is>
      </c>
      <c r="L90" s="131" t="n"/>
      <c r="M90" s="132" t="n"/>
      <c r="N90" s="131" t="n"/>
    </row>
    <row r="91" ht="19.35" customHeight="1">
      <c r="A91" s="128" t="n"/>
      <c r="B91" s="133" t="n"/>
      <c r="C91" s="134" t="inlineStr">
        <is>
          <t>всего прямые затраты</t>
        </is>
      </c>
      <c r="L91" s="131" t="n">
        <v>9221.42</v>
      </c>
      <c r="M91" s="132" t="n"/>
      <c r="N91" s="131" t="n">
        <v>657118.38</v>
      </c>
    </row>
    <row r="92" ht="19.35" customHeight="1">
      <c r="A92" s="128" t="n"/>
      <c r="B92" s="133" t="n"/>
      <c r="C92" s="134" t="inlineStr">
        <is>
          <t>в том числе</t>
        </is>
      </c>
      <c r="L92" s="131" t="n"/>
      <c r="M92" s="132" t="n"/>
      <c r="N92" s="131" t="n"/>
    </row>
    <row r="93" ht="19.35" customHeight="1">
      <c r="A93" s="128" t="n"/>
      <c r="B93" s="133" t="n"/>
      <c r="C93" s="134" t="inlineStr">
        <is>
          <t>- оплата труда (ОТ)</t>
        </is>
      </c>
      <c r="L93" s="131" t="n">
        <v>9221.42</v>
      </c>
      <c r="M93" s="132" t="n"/>
      <c r="N93" s="131" t="n">
        <v>657118.38</v>
      </c>
    </row>
    <row r="94" ht="19.35" customHeight="1">
      <c r="A94" s="128" t="n"/>
      <c r="B94" s="133" t="n"/>
      <c r="C94" s="134" t="inlineStr">
        <is>
          <t>- эксплуатация машин и механизмов</t>
        </is>
      </c>
      <c r="L94" s="131" t="n">
        <v>0</v>
      </c>
      <c r="M94" s="132" t="n"/>
      <c r="N94" s="131" t="n">
        <v>0</v>
      </c>
    </row>
    <row r="95" ht="19.35" customHeight="1">
      <c r="A95" s="128" t="n"/>
      <c r="B95" s="133" t="n"/>
      <c r="C95" s="134" t="inlineStr">
        <is>
          <t>в т.ч. эксплуатация машин и механизмов без учета доплат к оплате труда машинистов</t>
        </is>
      </c>
      <c r="L95" s="131" t="n">
        <v>0</v>
      </c>
      <c r="M95" s="132" t="n"/>
      <c r="N95" s="131" t="n">
        <v>0</v>
      </c>
    </row>
    <row r="96" ht="19.35" customHeight="1">
      <c r="A96" s="128" t="n"/>
      <c r="B96" s="133" t="n"/>
      <c r="C96" s="134" t="inlineStr">
        <is>
          <t>- в т.ч. оплата труда машинистов (ОТм)</t>
        </is>
      </c>
      <c r="L96" s="131" t="n">
        <v>0</v>
      </c>
      <c r="M96" s="132" t="n"/>
      <c r="N96" s="131" t="n">
        <v>0</v>
      </c>
    </row>
    <row r="97" ht="19.35" customHeight="1">
      <c r="A97" s="128" t="n"/>
      <c r="B97" s="133" t="n"/>
      <c r="C97" s="134" t="inlineStr">
        <is>
          <t>всего ФОТ (справочно)</t>
        </is>
      </c>
      <c r="L97" s="131" t="n">
        <v>9221.42</v>
      </c>
      <c r="M97" s="132" t="n"/>
      <c r="N97" s="131" t="n">
        <v>657118.38</v>
      </c>
    </row>
    <row r="98" ht="19.35" customHeight="1">
      <c r="A98" s="128" t="n"/>
      <c r="B98" s="133" t="n"/>
      <c r="C98" s="134" t="inlineStr">
        <is>
          <t>всего накладные расходы</t>
        </is>
      </c>
      <c r="L98" s="131" t="n">
        <v>8207.07</v>
      </c>
      <c r="M98" s="132" t="n"/>
      <c r="N98" s="131" t="n">
        <v>584835.36</v>
      </c>
    </row>
    <row r="99" ht="19.35" customHeight="1">
      <c r="A99" s="128" t="n"/>
      <c r="B99" s="133" t="n"/>
      <c r="C99" s="134" t="inlineStr">
        <is>
          <t>всего сметная прибыль</t>
        </is>
      </c>
      <c r="L99" s="131" t="n">
        <v>3780.78</v>
      </c>
      <c r="M99" s="132" t="n"/>
      <c r="N99" s="131" t="n">
        <v>269418.54</v>
      </c>
    </row>
    <row r="100" ht="19.35" customHeight="1">
      <c r="A100" s="128" t="n"/>
      <c r="B100" s="135" t="n"/>
      <c r="C100" s="136" t="inlineStr">
        <is>
          <t>ВСЕГО по смете</t>
        </is>
      </c>
      <c r="L100" s="126" t="n">
        <v>21209.27</v>
      </c>
      <c r="M100" s="127" t="n"/>
      <c r="N100" s="126" t="n">
        <v>1511372.28</v>
      </c>
    </row>
    <row r="101" ht="19.35" customHeight="1">
      <c r="A101" s="128" t="n"/>
      <c r="B101" s="133" t="n"/>
      <c r="C101" s="134" t="inlineStr">
        <is>
          <t>Всего прямые затраты</t>
        </is>
      </c>
      <c r="L101" s="131" t="n">
        <v>9221.42</v>
      </c>
      <c r="M101" s="132" t="n"/>
      <c r="N101" s="131" t="n">
        <v>657118.38</v>
      </c>
    </row>
    <row r="102" ht="19.35" customHeight="1">
      <c r="A102" s="128" t="n"/>
      <c r="B102" s="133" t="n"/>
      <c r="C102" s="134" t="inlineStr">
        <is>
          <t>в том числе</t>
        </is>
      </c>
      <c r="L102" s="131" t="n"/>
      <c r="M102" s="132" t="n"/>
      <c r="N102" s="131" t="n"/>
    </row>
    <row r="103" ht="19.35" customHeight="1">
      <c r="A103" s="128" t="n"/>
      <c r="B103" s="133" t="n"/>
      <c r="C103" s="134" t="inlineStr">
        <is>
          <t>- оплата труда рабочих (ОТ)</t>
        </is>
      </c>
      <c r="L103" s="131" t="n">
        <v>9221.42</v>
      </c>
      <c r="M103" s="132" t="n"/>
      <c r="N103" s="131" t="n">
        <v>657118.38</v>
      </c>
    </row>
    <row r="104" ht="19.35" customHeight="1">
      <c r="A104" s="128" t="n"/>
      <c r="B104" s="133" t="n"/>
      <c r="C104" s="134" t="inlineStr">
        <is>
          <t>- эксплуатация машин и механизмов</t>
        </is>
      </c>
      <c r="L104" s="131" t="n">
        <v>0</v>
      </c>
      <c r="M104" s="132" t="n"/>
      <c r="N104" s="131" t="n">
        <v>0</v>
      </c>
    </row>
    <row r="105" ht="19.35" customHeight="1">
      <c r="A105" s="128" t="n"/>
      <c r="B105" s="133" t="n"/>
      <c r="C105" s="134" t="inlineStr">
        <is>
          <t>в т.ч. эксплуатация машин и механизмов без учета доплат к оплате труда машинистов</t>
        </is>
      </c>
      <c r="L105" s="131" t="n">
        <v>0</v>
      </c>
      <c r="M105" s="132" t="n"/>
      <c r="N105" s="131" t="n">
        <v>0</v>
      </c>
    </row>
    <row r="106" ht="19.35" customHeight="1">
      <c r="A106" s="128" t="n"/>
      <c r="B106" s="133" t="n"/>
      <c r="C106" s="134" t="inlineStr">
        <is>
          <t>- в т.ч. оплата труда машинистов (ОТм)</t>
        </is>
      </c>
      <c r="L106" s="131" t="n">
        <v>0</v>
      </c>
      <c r="M106" s="132" t="n"/>
      <c r="N106" s="131" t="n">
        <v>0</v>
      </c>
    </row>
    <row r="107" ht="19.35" customHeight="1">
      <c r="A107" s="128" t="n"/>
      <c r="B107" s="133" t="n"/>
      <c r="C107" s="134" t="inlineStr">
        <is>
          <t>Всего ФОТ (справочно)</t>
        </is>
      </c>
      <c r="L107" s="131" t="n">
        <v>9221.42</v>
      </c>
      <c r="M107" s="132" t="n"/>
      <c r="N107" s="131" t="n">
        <v>657118.38</v>
      </c>
    </row>
    <row r="108" ht="19.35" customHeight="1">
      <c r="A108" s="128" t="n"/>
      <c r="B108" s="133" t="n"/>
      <c r="C108" s="134" t="inlineStr">
        <is>
          <t>Всего накладные расходы</t>
        </is>
      </c>
      <c r="L108" s="131" t="n">
        <v>8207.07</v>
      </c>
      <c r="M108" s="132" t="n"/>
      <c r="N108" s="131" t="n">
        <v>584835.36</v>
      </c>
    </row>
    <row r="109" ht="19.35" customHeight="1">
      <c r="A109" s="128" t="n"/>
      <c r="B109" s="133" t="n"/>
      <c r="C109" s="134" t="inlineStr">
        <is>
          <t>Всего сметная прибыль</t>
        </is>
      </c>
      <c r="L109" s="131" t="n">
        <v>3780.78</v>
      </c>
      <c r="M109" s="132" t="n"/>
      <c r="N109" s="131" t="n">
        <v>269418.54</v>
      </c>
    </row>
    <row r="110" ht="19.35" customHeight="1">
      <c r="A110" s="128" t="n"/>
      <c r="B110" s="133" t="n"/>
      <c r="C110" s="134" t="inlineStr">
        <is>
          <t>Справочно</t>
        </is>
      </c>
      <c r="L110" s="131" t="n"/>
      <c r="M110" s="132" t="n"/>
      <c r="N110" s="131" t="n"/>
    </row>
    <row r="111" ht="19.35" customHeight="1">
      <c r="A111" s="128" t="n"/>
      <c r="B111" s="129" t="n"/>
      <c r="C111" s="134" t="inlineStr">
        <is>
          <t>затраты труда рабочих</t>
        </is>
      </c>
      <c r="I111" s="138" t="n">
        <v>1100.41152</v>
      </c>
      <c r="J111" s="139" t="n"/>
      <c r="K111" s="139" t="n"/>
      <c r="L111" s="132" t="n"/>
      <c r="M111" s="132" t="n"/>
      <c r="N111" s="132" t="n"/>
    </row>
    <row r="112" ht="19.35" customHeight="1">
      <c r="A112" s="128" t="n"/>
      <c r="B112" s="129" t="n"/>
      <c r="C112" s="134" t="inlineStr">
        <is>
          <t>затраты труда машинистов</t>
        </is>
      </c>
      <c r="I112" s="138" t="n">
        <v>0</v>
      </c>
      <c r="J112" s="139" t="n"/>
      <c r="K112" s="139" t="n"/>
      <c r="L112" s="132" t="n"/>
      <c r="M112" s="132" t="n"/>
      <c r="N112" s="132" t="n"/>
    </row>
    <row r="113" ht="19.35" customHeight="1">
      <c r="A113" s="128" t="n"/>
      <c r="B113" s="147" t="n"/>
      <c r="C113" s="147" t="n"/>
      <c r="D113" s="125" t="n"/>
      <c r="E113" s="125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8" t="inlineStr">
        <is>
          <t>Составил: ______________________________________/  Григорова И. А. /</t>
        </is>
      </c>
    </row>
    <row r="115" ht="19.35" customHeight="1">
      <c r="A115" s="148" t="n"/>
      <c r="B115" s="148" t="n"/>
      <c r="C115" s="149" t="inlineStr">
        <is>
          <t>должность, подпись (инициалы, фамилия)</t>
        </is>
      </c>
      <c r="G115" s="150" t="n"/>
      <c r="H115" s="150" t="n"/>
      <c r="I115" s="150" t="n"/>
      <c r="J115" s="148" t="n"/>
      <c r="K115" s="148" t="n"/>
      <c r="L115" s="148" t="n"/>
      <c r="M115" s="148" t="n"/>
      <c r="N115" s="148" t="n"/>
    </row>
    <row r="116" ht="19.35" customHeight="1">
      <c r="A116" s="148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9" t="inlineStr">
        <is>
          <t>должность, подпись (инициалы, фамилия)</t>
        </is>
      </c>
      <c r="G117" s="150" t="n"/>
      <c r="H117" s="150" t="n"/>
      <c r="I117" s="150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13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02-34-11</t>
        </is>
      </c>
    </row>
    <row r="25" ht="19.35" customHeight="1">
      <c r="A25" s="56" t="inlineStr">
        <is>
          <t>34 ВЛ 220 Зейская ГЭС - Магдагачи. Зейский р-он Овсянковский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569.66</v>
      </c>
      <c r="M31" s="65" t="n">
        <v>7.99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1554.39</v>
      </c>
      <c r="E32" s="72" t="inlineStr">
        <is>
          <t>(</t>
        </is>
      </c>
      <c r="F32" s="71" t="n">
        <v>26.45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945.54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85.14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1554.39</v>
      </c>
      <c r="E34" s="72" t="inlineStr">
        <is>
          <t>(</t>
        </is>
      </c>
      <c r="F34" s="78" t="n">
        <v>26.45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142</v>
      </c>
      <c r="H44" s="95" t="n">
        <v>1</v>
      </c>
      <c r="I44" s="95" t="n">
        <v>142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6439.42</v>
      </c>
      <c r="M45" s="101" t="n">
        <v>71.26000000000001</v>
      </c>
      <c r="N45" s="103" t="n">
        <v>458873.07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8" t="n">
        <v>754.872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6439.42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6439.42</v>
      </c>
      <c r="M48" s="100" t="n"/>
      <c r="N48" s="103" t="n">
        <v>458873.07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5731.08</v>
      </c>
      <c r="M49" s="100" t="n"/>
      <c r="N49" s="113" t="n">
        <v>408397.03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2640.16</v>
      </c>
      <c r="M50" s="100" t="n"/>
      <c r="N50" s="103" t="n">
        <v>188137.96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14810.66</v>
      </c>
      <c r="M51" s="114" t="n"/>
      <c r="N51" s="94" t="n"/>
    </row>
    <row r="52" ht="19.35" customHeight="1">
      <c r="A52" s="90" t="inlineStr">
        <is>
          <t>Пролет 237-243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2.9</v>
      </c>
      <c r="H53" s="95" t="n">
        <v>1</v>
      </c>
      <c r="I53" s="275" t="n">
        <v>2.9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170.42</v>
      </c>
      <c r="M54" s="101" t="n">
        <v>71.26000000000001</v>
      </c>
      <c r="N54" s="103" t="n">
        <v>12144.13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6" t="n">
        <v>18.1308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170.42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170.42</v>
      </c>
      <c r="M57" s="100" t="n"/>
      <c r="N57" s="103" t="n">
        <v>12144.13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151.67</v>
      </c>
      <c r="M58" s="100" t="n"/>
      <c r="N58" s="113" t="n">
        <v>10808.28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69.87</v>
      </c>
      <c r="M59" s="100" t="n"/>
      <c r="N59" s="103" t="n">
        <v>4979.09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8" t="n">
        <v>391.96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1.41</v>
      </c>
      <c r="H61" s="95" t="n">
        <v>1</v>
      </c>
      <c r="I61" s="118" t="n">
        <v>1.41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160.64</v>
      </c>
      <c r="M62" s="101" t="n">
        <v>71.26000000000001</v>
      </c>
      <c r="N62" s="103" t="n">
        <v>11447.21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7" t="n">
        <v>10.1</v>
      </c>
      <c r="H63" s="273" t="n">
        <v>1.2</v>
      </c>
      <c r="I63" s="276" t="n">
        <v>17.0892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160.64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160.64</v>
      </c>
      <c r="M65" s="100" t="n"/>
      <c r="N65" s="103" t="n">
        <v>11447.21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142.97</v>
      </c>
      <c r="M66" s="100" t="n"/>
      <c r="N66" s="113" t="n">
        <v>10188.02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65.86</v>
      </c>
      <c r="M67" s="100" t="n"/>
      <c r="N67" s="103" t="n">
        <v>4693.36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8" t="n">
        <v>369.47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0.43</v>
      </c>
      <c r="H69" s="95" t="n">
        <v>1</v>
      </c>
      <c r="I69" s="118" t="n">
        <v>0.43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65</v>
      </c>
      <c r="M70" s="101" t="n">
        <v>71.26000000000001</v>
      </c>
      <c r="N70" s="103" t="n">
        <v>4631.9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7" t="n">
        <v>13.4</v>
      </c>
      <c r="H71" s="273" t="n">
        <v>1.2</v>
      </c>
      <c r="I71" s="276" t="n">
        <v>6.9144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65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65</v>
      </c>
      <c r="M73" s="100" t="n"/>
      <c r="N73" s="103" t="n">
        <v>4631.9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57.85</v>
      </c>
      <c r="M74" s="100" t="n"/>
      <c r="N74" s="113" t="n">
        <v>4122.39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26.65</v>
      </c>
      <c r="M75" s="100" t="n"/>
      <c r="N75" s="103" t="n">
        <v>1899.08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8" t="n">
        <v>149.5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2.9</v>
      </c>
      <c r="H77" s="95" t="n">
        <v>1</v>
      </c>
      <c r="I77" s="275" t="n">
        <v>2.9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401.73</v>
      </c>
      <c r="M78" s="101" t="n">
        <v>71.26000000000001</v>
      </c>
      <c r="N78" s="103" t="n">
        <v>28627.28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2280.9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398.88</v>
      </c>
      <c r="M80" s="101" t="n">
        <v>71.26000000000001</v>
      </c>
      <c r="N80" s="103" t="n">
        <v>28424.19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7" t="n">
        <v>14.8</v>
      </c>
      <c r="H81" s="273" t="n">
        <v>1.2</v>
      </c>
      <c r="I81" s="278" t="n">
        <v>51.504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6" t="n">
        <v>29.5452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2682.63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1" t="n">
        <v>800.61</v>
      </c>
      <c r="M84" s="100" t="n"/>
      <c r="N84" s="103" t="n">
        <v>57051.47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712.54</v>
      </c>
      <c r="M85" s="100" t="n"/>
      <c r="N85" s="113" t="n">
        <v>50775.81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328.25</v>
      </c>
      <c r="M86" s="100" t="n"/>
      <c r="N86" s="103" t="n">
        <v>23391.1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3723.42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2.9</v>
      </c>
      <c r="H88" s="95" t="n">
        <v>1</v>
      </c>
      <c r="I88" s="275" t="n">
        <v>2.9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100.71</v>
      </c>
      <c r="M89" s="101" t="n">
        <v>71.26000000000001</v>
      </c>
      <c r="N89" s="103" t="n">
        <v>7176.59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569.54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99.59999999999999</v>
      </c>
      <c r="M91" s="101" t="n">
        <v>71.26000000000001</v>
      </c>
      <c r="N91" s="103" t="n">
        <v>7097.5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6" t="n">
        <v>12.9108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6" t="n">
        <v>7.3776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670.25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200.31</v>
      </c>
      <c r="M95" s="100" t="n"/>
      <c r="N95" s="103" t="n">
        <v>14274.09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178.28</v>
      </c>
      <c r="M96" s="100" t="n"/>
      <c r="N96" s="113" t="n">
        <v>12703.94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82.13</v>
      </c>
      <c r="M97" s="100" t="n"/>
      <c r="N97" s="103" t="n">
        <v>5852.38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8" t="n">
        <v>930.66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1.41</v>
      </c>
      <c r="H99" s="95" t="n">
        <v>1</v>
      </c>
      <c r="I99" s="118" t="n">
        <v>1.41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340.5</v>
      </c>
      <c r="M100" s="101" t="n">
        <v>71.26000000000001</v>
      </c>
      <c r="N100" s="103" t="n">
        <v>24264.03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1933.21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338.06</v>
      </c>
      <c r="M102" s="101" t="n">
        <v>71.26000000000001</v>
      </c>
      <c r="N102" s="103" t="n">
        <v>24090.16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7" t="n">
        <v>25.8</v>
      </c>
      <c r="H103" s="273" t="n">
        <v>1.2</v>
      </c>
      <c r="I103" s="276" t="n">
        <v>43.6536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7" t="n">
        <v>14.8</v>
      </c>
      <c r="H104" s="273" t="n">
        <v>1.2</v>
      </c>
      <c r="I104" s="276" t="n">
        <v>25.0416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2273.71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1" t="n">
        <v>678.5599999999999</v>
      </c>
      <c r="M106" s="100" t="n"/>
      <c r="N106" s="103" t="n">
        <v>48354.19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603.92</v>
      </c>
      <c r="M107" s="100" t="n"/>
      <c r="N107" s="113" t="n">
        <v>43035.23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278.21</v>
      </c>
      <c r="M108" s="100" t="n"/>
      <c r="N108" s="103" t="n">
        <v>19825.22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3155.84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1.41</v>
      </c>
      <c r="H110" s="95" t="n">
        <v>1</v>
      </c>
      <c r="I110" s="118" t="n">
        <v>1.41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98.70999999999999</v>
      </c>
      <c r="M111" s="101" t="n">
        <v>71.26000000000001</v>
      </c>
      <c r="N111" s="103" t="n">
        <v>7034.07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559.0700000000001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97.76000000000001</v>
      </c>
      <c r="M113" s="101" t="n">
        <v>71.26000000000001</v>
      </c>
      <c r="N113" s="103" t="n">
        <v>6966.38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9" t="n">
        <v>12.65616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9" t="n">
        <v>7.24176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657.78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196.47</v>
      </c>
      <c r="M117" s="100" t="n"/>
      <c r="N117" s="103" t="n">
        <v>14000.45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174.86</v>
      </c>
      <c r="M118" s="100" t="n"/>
      <c r="N118" s="113" t="n">
        <v>12460.4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80.55</v>
      </c>
      <c r="M119" s="100" t="n"/>
      <c r="N119" s="103" t="n">
        <v>5740.18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8" t="n">
        <v>913.1900000000001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0.43</v>
      </c>
      <c r="H121" s="95" t="n">
        <v>1</v>
      </c>
      <c r="I121" s="118" t="n">
        <v>0.43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168.64</v>
      </c>
      <c r="M122" s="101" t="n">
        <v>71.26000000000001</v>
      </c>
      <c r="N122" s="103" t="n">
        <v>12017.29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1" t="n">
        <v>956.04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167.18</v>
      </c>
      <c r="M124" s="101" t="n">
        <v>71.26000000000001</v>
      </c>
      <c r="N124" s="103" t="n">
        <v>11913.25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7" t="n">
        <v>41.9</v>
      </c>
      <c r="H125" s="273" t="n">
        <v>1.2</v>
      </c>
      <c r="I125" s="276" t="n">
        <v>21.6204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3" t="n">
        <v>24</v>
      </c>
      <c r="H126" s="273" t="n">
        <v>1.2</v>
      </c>
      <c r="I126" s="278" t="n">
        <v>12.384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1124.68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335.82</v>
      </c>
      <c r="M128" s="100" t="n"/>
      <c r="N128" s="103" t="n">
        <v>23930.54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298.88</v>
      </c>
      <c r="M129" s="100" t="n"/>
      <c r="N129" s="113" t="n">
        <v>21298.18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137.69</v>
      </c>
      <c r="M130" s="100" t="n"/>
      <c r="N130" s="103" t="n">
        <v>9811.52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1561.25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0.43</v>
      </c>
      <c r="H132" s="95" t="n">
        <v>1</v>
      </c>
      <c r="I132" s="118" t="n">
        <v>0.43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48.3</v>
      </c>
      <c r="M133" s="101" t="n">
        <v>71.26000000000001</v>
      </c>
      <c r="N133" s="103" t="n">
        <v>3441.86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274.07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47.93</v>
      </c>
      <c r="M135" s="101" t="n">
        <v>71.26000000000001</v>
      </c>
      <c r="N135" s="103" t="n">
        <v>3415.49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3" t="n">
        <v>12</v>
      </c>
      <c r="H136" s="273" t="n">
        <v>1.2</v>
      </c>
      <c r="I136" s="278" t="n">
        <v>6.192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9" t="n">
        <v>3.55008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322.37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96.23</v>
      </c>
      <c r="M139" s="100" t="n"/>
      <c r="N139" s="103" t="n">
        <v>6857.35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85.64</v>
      </c>
      <c r="M140" s="100" t="n"/>
      <c r="N140" s="113" t="n">
        <v>6103.04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39.45</v>
      </c>
      <c r="M141" s="100" t="n"/>
      <c r="N141" s="103" t="n">
        <v>2811.51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8" t="n">
        <v>447.46</v>
      </c>
      <c r="M142" s="114" t="n"/>
      <c r="N142" s="94" t="n"/>
    </row>
    <row r="143" ht="19.35" customHeight="1">
      <c r="A143" s="124" t="n"/>
      <c r="B143" s="124" t="n"/>
      <c r="C143" s="125" t="inlineStr">
        <is>
          <t>Итого по разделу 1. Вырубка просеки</t>
        </is>
      </c>
      <c r="L143" s="126" t="n">
        <v>26453.41</v>
      </c>
      <c r="M143" s="124" t="n"/>
      <c r="N143" s="127" t="n"/>
    </row>
    <row r="144" ht="19.35" customHeight="1">
      <c r="A144" s="128" t="n"/>
      <c r="B144" s="129" t="n"/>
      <c r="C144" s="130" t="inlineStr">
        <is>
          <t>Итого прямые затраты по разделу</t>
        </is>
      </c>
      <c r="L144" s="131" t="n">
        <v>14566.9</v>
      </c>
      <c r="M144" s="132" t="n"/>
      <c r="N144" s="131" t="n">
        <v>707358.22</v>
      </c>
    </row>
    <row r="145" ht="19.35" customHeight="1">
      <c r="A145" s="128" t="n"/>
      <c r="B145" s="129" t="n"/>
      <c r="C145" s="130" t="inlineStr">
        <is>
          <t>в том числе</t>
        </is>
      </c>
      <c r="L145" s="131" t="n"/>
      <c r="M145" s="132" t="n"/>
      <c r="N145" s="131" t="n"/>
    </row>
    <row r="146" ht="19.35" customHeight="1">
      <c r="A146" s="128" t="n"/>
      <c r="B146" s="129" t="n"/>
      <c r="C146" s="130" t="inlineStr">
        <is>
          <t>- оплата труда (ОТ)</t>
        </is>
      </c>
      <c r="L146" s="131" t="n">
        <v>7994.07</v>
      </c>
      <c r="M146" s="132" t="n"/>
      <c r="N146" s="131" t="n">
        <v>569657.4300000001</v>
      </c>
    </row>
    <row r="147" ht="19.35" customHeight="1">
      <c r="A147" s="128" t="n"/>
      <c r="B147" s="129" t="n"/>
      <c r="C147" s="130" t="inlineStr">
        <is>
          <t>- эксплуатация машин и механизмов</t>
        </is>
      </c>
      <c r="L147" s="131" t="n">
        <v>6572.83</v>
      </c>
      <c r="M147" s="132" t="n"/>
      <c r="N147" s="131" t="n">
        <v>137700.79</v>
      </c>
    </row>
    <row r="148" ht="19.35" customHeight="1">
      <c r="A148" s="128" t="n"/>
      <c r="B148" s="133" t="n"/>
      <c r="C148" s="134" t="inlineStr">
        <is>
          <t>в том числе</t>
        </is>
      </c>
      <c r="L148" s="131" t="n"/>
      <c r="M148" s="132" t="n"/>
      <c r="N148" s="131" t="n"/>
    </row>
    <row r="149" ht="19.35" customHeight="1">
      <c r="A149" s="128" t="n"/>
      <c r="B149" s="133" t="n"/>
      <c r="C149" s="134" t="inlineStr">
        <is>
          <t>эксплуатация машин и механизмов без учета доплат к оплате труда машинистов</t>
        </is>
      </c>
      <c r="L149" s="131" t="n">
        <v>6572.83</v>
      </c>
      <c r="M149" s="132" t="n"/>
      <c r="N149" s="131" t="n">
        <v>137700.79</v>
      </c>
    </row>
    <row r="150" ht="19.35" customHeight="1">
      <c r="A150" s="128" t="n"/>
      <c r="B150" s="133" t="n"/>
      <c r="C150" s="134" t="inlineStr">
        <is>
          <t>в том числе</t>
        </is>
      </c>
      <c r="L150" s="131" t="n"/>
      <c r="M150" s="132" t="n"/>
      <c r="N150" s="131" t="n"/>
    </row>
    <row r="151" ht="19.35" customHeight="1">
      <c r="A151" s="128" t="n"/>
      <c r="B151" s="133" t="n"/>
      <c r="C151" s="134" t="inlineStr">
        <is>
          <t>оплата труда машинистов (ОТм)</t>
        </is>
      </c>
      <c r="L151" s="131" t="n">
        <v>1149.41</v>
      </c>
      <c r="M151" s="132" t="n"/>
      <c r="N151" s="131" t="n">
        <v>81906.97</v>
      </c>
    </row>
    <row r="152" ht="19.35" customHeight="1">
      <c r="A152" s="128" t="n"/>
      <c r="B152" s="129" t="n"/>
      <c r="C152" s="130" t="inlineStr">
        <is>
          <t>Итого ФОТ (справочно)</t>
        </is>
      </c>
      <c r="L152" s="131" t="n">
        <v>9143.48</v>
      </c>
      <c r="M152" s="132" t="n"/>
      <c r="N152" s="131" t="n">
        <v>651564.4</v>
      </c>
    </row>
    <row r="153" ht="19.35" customHeight="1">
      <c r="A153" s="128" t="n"/>
      <c r="B153" s="129" t="n"/>
      <c r="C153" s="130" t="inlineStr">
        <is>
          <t>Итого накладные расходы</t>
        </is>
      </c>
      <c r="L153" s="131" t="n">
        <v>8137.69</v>
      </c>
      <c r="M153" s="132" t="n"/>
      <c r="N153" s="131" t="n">
        <v>579892.3199999999</v>
      </c>
    </row>
    <row r="154" ht="19.35" customHeight="1">
      <c r="A154" s="128" t="n"/>
      <c r="B154" s="129" t="n"/>
      <c r="C154" s="130" t="inlineStr">
        <is>
          <t>Итого сметная прибыль</t>
        </is>
      </c>
      <c r="L154" s="131" t="n">
        <v>3748.82</v>
      </c>
      <c r="M154" s="132" t="n"/>
      <c r="N154" s="131" t="n">
        <v>267141.4</v>
      </c>
    </row>
    <row r="155" ht="19.35" customHeight="1">
      <c r="A155" s="128" t="n"/>
      <c r="B155" s="135" t="n"/>
      <c r="C155" s="136" t="inlineStr">
        <is>
          <t>Итого по разделу</t>
        </is>
      </c>
      <c r="L155" s="126" t="n">
        <v>26453.41</v>
      </c>
      <c r="M155" s="137" t="n"/>
      <c r="N155" s="126" t="n">
        <v>1554391.94</v>
      </c>
    </row>
    <row r="156" ht="19.35" customHeight="1">
      <c r="A156" s="128" t="n"/>
      <c r="B156" s="133" t="n"/>
      <c r="C156" s="134" t="inlineStr">
        <is>
          <t>Справочно</t>
        </is>
      </c>
      <c r="L156" s="131" t="n"/>
      <c r="M156" s="132" t="n"/>
      <c r="N156" s="131" t="n"/>
    </row>
    <row r="157" ht="19.35" customHeight="1">
      <c r="A157" s="128" t="n"/>
      <c r="B157" s="129" t="n"/>
      <c r="C157" s="134" t="inlineStr">
        <is>
          <t>затраты труда рабочих</t>
        </is>
      </c>
      <c r="I157" s="138" t="n">
        <v>945.54336</v>
      </c>
      <c r="J157" s="139" t="n"/>
      <c r="K157" s="139" t="n"/>
      <c r="L157" s="132" t="n"/>
      <c r="M157" s="132" t="n"/>
      <c r="N157" s="132" t="n"/>
    </row>
    <row r="158" ht="19.35" customHeight="1">
      <c r="A158" s="128" t="n"/>
      <c r="B158" s="129" t="n"/>
      <c r="C158" s="134" t="inlineStr">
        <is>
          <t>затраты труда машинистов</t>
        </is>
      </c>
      <c r="I158" s="138" t="n">
        <v>85.14024000000001</v>
      </c>
      <c r="J158" s="139" t="n"/>
      <c r="K158" s="139" t="n"/>
      <c r="L158" s="132" t="n"/>
      <c r="M158" s="132" t="n"/>
      <c r="N158" s="132" t="n"/>
    </row>
    <row r="159" ht="19.35" customHeight="1">
      <c r="A159" s="140" t="n"/>
      <c r="B159" s="141" t="n"/>
      <c r="C159" s="142" t="inlineStr">
        <is>
          <t>ВСЕГО по смете</t>
        </is>
      </c>
      <c r="D159" s="143" t="n"/>
      <c r="E159" s="143" t="n"/>
      <c r="F159" s="144" t="n"/>
      <c r="G159" s="144" t="n"/>
      <c r="H159" s="144" t="n"/>
      <c r="I159" s="144" t="n"/>
      <c r="J159" s="144" t="n"/>
      <c r="K159" s="144" t="n"/>
      <c r="L159" s="145" t="n"/>
      <c r="M159" s="144" t="n"/>
      <c r="N159" s="146" t="n"/>
    </row>
    <row r="160" ht="19.35" customHeight="1">
      <c r="A160" s="128" t="n"/>
      <c r="B160" s="135" t="n"/>
      <c r="C160" s="136" t="inlineStr">
        <is>
          <t>Итого по всем разделам</t>
        </is>
      </c>
      <c r="L160" s="126" t="n">
        <v>26453.41</v>
      </c>
      <c r="M160" s="127" t="n"/>
      <c r="N160" s="126" t="n"/>
    </row>
    <row r="161" ht="19.35" customHeight="1">
      <c r="A161" s="128" t="n"/>
      <c r="B161" s="129" t="n"/>
      <c r="C161" s="130" t="inlineStr">
        <is>
          <t>ВСЕГО строительные работы</t>
        </is>
      </c>
      <c r="L161" s="131" t="n">
        <v>26453.41</v>
      </c>
      <c r="M161" s="132" t="n"/>
      <c r="N161" s="131" t="n">
        <v>1554391.94</v>
      </c>
    </row>
    <row r="162" ht="19.35" customHeight="1">
      <c r="A162" s="128" t="n"/>
      <c r="B162" s="133" t="n"/>
      <c r="C162" s="134" t="inlineStr">
        <is>
          <t>в том числе</t>
        </is>
      </c>
      <c r="L162" s="131" t="n"/>
      <c r="M162" s="132" t="n"/>
      <c r="N162" s="131" t="n"/>
    </row>
    <row r="163" ht="19.35" customHeight="1">
      <c r="A163" s="128" t="n"/>
      <c r="B163" s="133" t="n"/>
      <c r="C163" s="134" t="inlineStr">
        <is>
          <t>всего прямые затраты</t>
        </is>
      </c>
      <c r="L163" s="131" t="n">
        <v>14566.9</v>
      </c>
      <c r="M163" s="132" t="n"/>
      <c r="N163" s="131" t="n">
        <v>707358.22</v>
      </c>
    </row>
    <row r="164" ht="19.35" customHeight="1">
      <c r="A164" s="128" t="n"/>
      <c r="B164" s="133" t="n"/>
      <c r="C164" s="134" t="inlineStr">
        <is>
          <t>в том числе</t>
        </is>
      </c>
      <c r="L164" s="131" t="n"/>
      <c r="M164" s="132" t="n"/>
      <c r="N164" s="131" t="n"/>
    </row>
    <row r="165" ht="19.35" customHeight="1">
      <c r="A165" s="128" t="n"/>
      <c r="B165" s="133" t="n"/>
      <c r="C165" s="134" t="inlineStr">
        <is>
          <t>- оплата труда (ОТ)</t>
        </is>
      </c>
      <c r="L165" s="131" t="n">
        <v>7994.07</v>
      </c>
      <c r="M165" s="132" t="n"/>
      <c r="N165" s="131" t="n">
        <v>569657.4300000001</v>
      </c>
    </row>
    <row r="166" ht="19.35" customHeight="1">
      <c r="A166" s="128" t="n"/>
      <c r="B166" s="133" t="n"/>
      <c r="C166" s="134" t="inlineStr">
        <is>
          <t>- эксплуатация машин и механизмов</t>
        </is>
      </c>
      <c r="L166" s="131" t="n">
        <v>6572.83</v>
      </c>
      <c r="M166" s="132" t="n"/>
      <c r="N166" s="131" t="n">
        <v>137700.79</v>
      </c>
    </row>
    <row r="167" ht="19.35" customHeight="1">
      <c r="A167" s="128" t="n"/>
      <c r="B167" s="133" t="n"/>
      <c r="C167" s="134" t="inlineStr">
        <is>
          <t>в т.ч. эксплуатация машин и механизмов без учета доплат к оплате труда машинистов</t>
        </is>
      </c>
      <c r="L167" s="131" t="n">
        <v>6572.83</v>
      </c>
      <c r="M167" s="132" t="n"/>
      <c r="N167" s="131" t="n">
        <v>137700.79</v>
      </c>
    </row>
    <row r="168" ht="19.35" customHeight="1">
      <c r="A168" s="128" t="n"/>
      <c r="B168" s="133" t="n"/>
      <c r="C168" s="134" t="inlineStr">
        <is>
          <t>- в т.ч. оплата труда машинистов (ОТм)</t>
        </is>
      </c>
      <c r="L168" s="131" t="n">
        <v>1149.41</v>
      </c>
      <c r="M168" s="132" t="n"/>
      <c r="N168" s="131" t="n">
        <v>81906.97</v>
      </c>
    </row>
    <row r="169" ht="19.35" customHeight="1">
      <c r="A169" s="128" t="n"/>
      <c r="B169" s="133" t="n"/>
      <c r="C169" s="134" t="inlineStr">
        <is>
          <t>всего ФОТ (справочно)</t>
        </is>
      </c>
      <c r="L169" s="131" t="n">
        <v>9143.48</v>
      </c>
      <c r="M169" s="132" t="n"/>
      <c r="N169" s="131" t="n">
        <v>651564.4</v>
      </c>
    </row>
    <row r="170" ht="19.35" customHeight="1">
      <c r="A170" s="128" t="n"/>
      <c r="B170" s="133" t="n"/>
      <c r="C170" s="134" t="inlineStr">
        <is>
          <t>всего накладные расходы</t>
        </is>
      </c>
      <c r="L170" s="131" t="n">
        <v>8137.69</v>
      </c>
      <c r="M170" s="132" t="n"/>
      <c r="N170" s="131" t="n">
        <v>579892.3199999999</v>
      </c>
    </row>
    <row r="171" ht="19.35" customHeight="1">
      <c r="A171" s="128" t="n"/>
      <c r="B171" s="133" t="n"/>
      <c r="C171" s="134" t="inlineStr">
        <is>
          <t>всего сметная прибыль</t>
        </is>
      </c>
      <c r="L171" s="131" t="n">
        <v>3748.82</v>
      </c>
      <c r="M171" s="132" t="n"/>
      <c r="N171" s="131" t="n">
        <v>267141.4</v>
      </c>
    </row>
    <row r="172" ht="19.35" customHeight="1">
      <c r="A172" s="128" t="n"/>
      <c r="B172" s="135" t="n"/>
      <c r="C172" s="136" t="inlineStr">
        <is>
          <t>ВСЕГО по смете</t>
        </is>
      </c>
      <c r="L172" s="126" t="n">
        <v>26453.41</v>
      </c>
      <c r="M172" s="127" t="n"/>
      <c r="N172" s="126" t="n">
        <v>1554391.94</v>
      </c>
    </row>
    <row r="173" ht="19.35" customHeight="1">
      <c r="A173" s="128" t="n"/>
      <c r="B173" s="133" t="n"/>
      <c r="C173" s="134" t="inlineStr">
        <is>
          <t>Всего прямые затраты</t>
        </is>
      </c>
      <c r="L173" s="131" t="n">
        <v>14566.9</v>
      </c>
      <c r="M173" s="132" t="n"/>
      <c r="N173" s="131" t="n">
        <v>707358.22</v>
      </c>
    </row>
    <row r="174" ht="19.35" customHeight="1">
      <c r="A174" s="128" t="n"/>
      <c r="B174" s="133" t="n"/>
      <c r="C174" s="134" t="inlineStr">
        <is>
          <t>в том числе</t>
        </is>
      </c>
      <c r="L174" s="131" t="n"/>
      <c r="M174" s="132" t="n"/>
      <c r="N174" s="131" t="n"/>
    </row>
    <row r="175" ht="19.35" customHeight="1">
      <c r="A175" s="128" t="n"/>
      <c r="B175" s="133" t="n"/>
      <c r="C175" s="134" t="inlineStr">
        <is>
          <t>- оплата труда рабочих (ОТ)</t>
        </is>
      </c>
      <c r="L175" s="131" t="n">
        <v>7994.07</v>
      </c>
      <c r="M175" s="132" t="n"/>
      <c r="N175" s="131" t="n">
        <v>569657.4300000001</v>
      </c>
    </row>
    <row r="176" ht="19.35" customHeight="1">
      <c r="A176" s="128" t="n"/>
      <c r="B176" s="133" t="n"/>
      <c r="C176" s="134" t="inlineStr">
        <is>
          <t>- эксплуатация машин и механизмов</t>
        </is>
      </c>
      <c r="L176" s="131" t="n">
        <v>6572.83</v>
      </c>
      <c r="M176" s="132" t="n"/>
      <c r="N176" s="131" t="n">
        <v>137700.79</v>
      </c>
    </row>
    <row r="177" ht="19.35" customHeight="1">
      <c r="A177" s="128" t="n"/>
      <c r="B177" s="133" t="n"/>
      <c r="C177" s="134" t="inlineStr">
        <is>
          <t>в т.ч. эксплуатация машин и механизмов без учета доплат к оплате труда машинистов</t>
        </is>
      </c>
      <c r="L177" s="131" t="n">
        <v>6572.83</v>
      </c>
      <c r="M177" s="132" t="n"/>
      <c r="N177" s="131" t="n">
        <v>137700.79</v>
      </c>
    </row>
    <row r="178" ht="19.35" customHeight="1">
      <c r="A178" s="128" t="n"/>
      <c r="B178" s="133" t="n"/>
      <c r="C178" s="134" t="inlineStr">
        <is>
          <t>- в т.ч. оплата труда машинистов (ОТм)</t>
        </is>
      </c>
      <c r="L178" s="131" t="n">
        <v>1149.41</v>
      </c>
      <c r="M178" s="132" t="n"/>
      <c r="N178" s="131" t="n">
        <v>81906.97</v>
      </c>
    </row>
    <row r="179" ht="19.35" customHeight="1">
      <c r="A179" s="128" t="n"/>
      <c r="B179" s="133" t="n"/>
      <c r="C179" s="134" t="inlineStr">
        <is>
          <t>Всего ФОТ (справочно)</t>
        </is>
      </c>
      <c r="L179" s="131" t="n">
        <v>9143.48</v>
      </c>
      <c r="M179" s="132" t="n"/>
      <c r="N179" s="131" t="n">
        <v>651564.4</v>
      </c>
    </row>
    <row r="180" ht="19.35" customHeight="1">
      <c r="A180" s="128" t="n"/>
      <c r="B180" s="133" t="n"/>
      <c r="C180" s="134" t="inlineStr">
        <is>
          <t>Всего накладные расходы</t>
        </is>
      </c>
      <c r="L180" s="131" t="n">
        <v>8137.69</v>
      </c>
      <c r="M180" s="132" t="n"/>
      <c r="N180" s="131" t="n">
        <v>579892.3199999999</v>
      </c>
    </row>
    <row r="181" ht="19.35" customHeight="1">
      <c r="A181" s="128" t="n"/>
      <c r="B181" s="133" t="n"/>
      <c r="C181" s="134" t="inlineStr">
        <is>
          <t>Всего сметная прибыль</t>
        </is>
      </c>
      <c r="L181" s="131" t="n">
        <v>3748.82</v>
      </c>
      <c r="M181" s="132" t="n"/>
      <c r="N181" s="131" t="n">
        <v>267141.4</v>
      </c>
    </row>
    <row r="182" ht="19.35" customHeight="1">
      <c r="A182" s="128" t="n"/>
      <c r="B182" s="133" t="n"/>
      <c r="C182" s="134" t="inlineStr">
        <is>
          <t>Справочно</t>
        </is>
      </c>
      <c r="L182" s="131" t="n"/>
      <c r="M182" s="132" t="n"/>
      <c r="N182" s="131" t="n"/>
    </row>
    <row r="183" ht="19.35" customHeight="1">
      <c r="A183" s="128" t="n"/>
      <c r="B183" s="129" t="n"/>
      <c r="C183" s="134" t="inlineStr">
        <is>
          <t>затраты труда рабочих</t>
        </is>
      </c>
      <c r="I183" s="138" t="n">
        <v>945.54336</v>
      </c>
      <c r="J183" s="139" t="n"/>
      <c r="K183" s="139" t="n"/>
      <c r="L183" s="132" t="n"/>
      <c r="M183" s="132" t="n"/>
      <c r="N183" s="132" t="n"/>
    </row>
    <row r="184" ht="19.35" customHeight="1">
      <c r="A184" s="128" t="n"/>
      <c r="B184" s="129" t="n"/>
      <c r="C184" s="134" t="inlineStr">
        <is>
          <t>затраты труда машинистов</t>
        </is>
      </c>
      <c r="I184" s="138" t="n">
        <v>85.14024000000001</v>
      </c>
      <c r="J184" s="139" t="n"/>
      <c r="K184" s="139" t="n"/>
      <c r="L184" s="132" t="n"/>
      <c r="M184" s="132" t="n"/>
      <c r="N184" s="132" t="n"/>
    </row>
    <row r="185" ht="19.35" customHeight="1">
      <c r="A185" s="128" t="n"/>
      <c r="B185" s="147" t="n"/>
      <c r="C185" s="147" t="n"/>
      <c r="D185" s="125" t="n"/>
      <c r="E185" s="125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8" t="inlineStr">
        <is>
          <t>Составил: ______________________________________/  Григорова И. А. /</t>
        </is>
      </c>
    </row>
    <row r="187" ht="19.35" customHeight="1">
      <c r="A187" s="148" t="n"/>
      <c r="B187" s="148" t="n"/>
      <c r="C187" s="149" t="inlineStr">
        <is>
          <t>должность, подпись (инициалы, фамилия)</t>
        </is>
      </c>
      <c r="G187" s="150" t="n"/>
      <c r="H187" s="150" t="n"/>
      <c r="I187" s="150" t="n"/>
      <c r="J187" s="148" t="n"/>
      <c r="K187" s="148" t="n"/>
      <c r="L187" s="148" t="n"/>
      <c r="M187" s="148" t="n"/>
      <c r="N187" s="148" t="n"/>
    </row>
    <row r="188" ht="19.35" customHeight="1">
      <c r="A188" s="148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9" t="inlineStr">
        <is>
          <t>должность, подпись (инициалы, фамилия)</t>
        </is>
      </c>
      <c r="G189" s="150" t="n"/>
      <c r="H189" s="150" t="n"/>
      <c r="I189" s="150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4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02-34-12</t>
        </is>
      </c>
    </row>
    <row r="25" ht="19.35" customHeight="1">
      <c r="A25" s="56" t="inlineStr">
        <is>
          <t>34 ВЛ 220 Зейская ГЭС - Магдагачи. Зейский р-он Овсянковский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65.43000000000001</v>
      </c>
      <c r="M31" s="65" t="n">
        <v>0.92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150.5</v>
      </c>
      <c r="E32" s="72" t="inlineStr">
        <is>
          <t>(</t>
        </is>
      </c>
      <c r="F32" s="71" t="n">
        <v>2.11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109.58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150.5</v>
      </c>
      <c r="E34" s="72" t="inlineStr">
        <is>
          <t>(</t>
        </is>
      </c>
      <c r="F34" s="78" t="n">
        <v>2.11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237-243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2.9</v>
      </c>
      <c r="H44" s="95" t="n">
        <v>1</v>
      </c>
      <c r="I44" s="275" t="n">
        <v>2.9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1" t="n">
        <v>0.96</v>
      </c>
      <c r="L46" s="101" t="n">
        <v>312.62</v>
      </c>
      <c r="M46" s="101" t="n">
        <v>71.26000000000001</v>
      </c>
      <c r="N46" s="103" t="n">
        <v>22277.3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7" t="n">
        <v>13.4</v>
      </c>
      <c r="H47" s="151" t="n">
        <v>0.96</v>
      </c>
      <c r="I47" s="276" t="n">
        <v>37.3056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312.62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312.62</v>
      </c>
      <c r="M49" s="100" t="n"/>
      <c r="N49" s="103" t="n">
        <v>22277.3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278.23</v>
      </c>
      <c r="M50" s="100" t="n"/>
      <c r="N50" s="113" t="n">
        <v>19826.8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128.17</v>
      </c>
      <c r="M51" s="100" t="n"/>
      <c r="N51" s="103" t="n">
        <v>9133.690000000001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8" t="n">
        <v>719.02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1.41</v>
      </c>
      <c r="H53" s="95" t="n">
        <v>1</v>
      </c>
      <c r="I53" s="118" t="n">
        <v>1.41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1" t="n">
        <v>0.96</v>
      </c>
      <c r="L55" s="101" t="n">
        <v>437.85</v>
      </c>
      <c r="M55" s="101" t="n">
        <v>71.26000000000001</v>
      </c>
      <c r="N55" s="103" t="n">
        <v>31201.19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7" t="n">
        <v>38.6</v>
      </c>
      <c r="H56" s="151" t="n">
        <v>0.96</v>
      </c>
      <c r="I56" s="279" t="n">
        <v>52.24896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437.85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437.85</v>
      </c>
      <c r="M58" s="100" t="n"/>
      <c r="N58" s="103" t="n">
        <v>31201.19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389.69</v>
      </c>
      <c r="M59" s="100" t="n"/>
      <c r="N59" s="113" t="n">
        <v>27769.06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179.52</v>
      </c>
      <c r="M60" s="100" t="n"/>
      <c r="N60" s="103" t="n">
        <v>12792.49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1007.06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0.43</v>
      </c>
      <c r="H62" s="95" t="n">
        <v>1</v>
      </c>
      <c r="I62" s="118" t="n">
        <v>0.43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1" t="n">
        <v>0.96</v>
      </c>
      <c r="L64" s="101" t="n">
        <v>167.77</v>
      </c>
      <c r="M64" s="101" t="n">
        <v>71.26000000000001</v>
      </c>
      <c r="N64" s="103" t="n">
        <v>11955.29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7" t="n">
        <v>48.5</v>
      </c>
      <c r="H65" s="151" t="n">
        <v>0.96</v>
      </c>
      <c r="I65" s="276" t="n">
        <v>20.0208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167.77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167.77</v>
      </c>
      <c r="M67" s="100" t="n"/>
      <c r="N67" s="103" t="n">
        <v>11955.29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149.32</v>
      </c>
      <c r="M68" s="100" t="n"/>
      <c r="N68" s="113" t="n">
        <v>10640.21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68.79000000000001</v>
      </c>
      <c r="M69" s="100" t="n"/>
      <c r="N69" s="103" t="n">
        <v>4901.67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8" t="n">
        <v>385.88</v>
      </c>
      <c r="M70" s="114" t="n"/>
      <c r="N70" s="94" t="n"/>
    </row>
    <row r="71" ht="19.35" customHeight="1">
      <c r="A71" s="124" t="n"/>
      <c r="B71" s="124" t="n"/>
      <c r="C71" s="125" t="inlineStr">
        <is>
          <t>Итого по разделу 1. Вырубка просеки</t>
        </is>
      </c>
      <c r="L71" s="126" t="n">
        <v>2111.96</v>
      </c>
      <c r="M71" s="124" t="n"/>
      <c r="N71" s="127" t="n"/>
    </row>
    <row r="72" ht="19.35" customHeight="1">
      <c r="A72" s="128" t="n"/>
      <c r="B72" s="129" t="n"/>
      <c r="C72" s="130" t="inlineStr">
        <is>
          <t>Итого прямые затраты по разделу</t>
        </is>
      </c>
      <c r="L72" s="131" t="n">
        <v>918.24</v>
      </c>
      <c r="M72" s="132" t="n"/>
      <c r="N72" s="131" t="n">
        <v>65433.78</v>
      </c>
    </row>
    <row r="73" ht="19.35" customHeight="1">
      <c r="A73" s="128" t="n"/>
      <c r="B73" s="129" t="n"/>
      <c r="C73" s="130" t="inlineStr">
        <is>
          <t>в том числе</t>
        </is>
      </c>
      <c r="L73" s="131" t="n"/>
      <c r="M73" s="132" t="n"/>
      <c r="N73" s="131" t="n"/>
    </row>
    <row r="74" ht="19.35" customHeight="1">
      <c r="A74" s="128" t="n"/>
      <c r="B74" s="129" t="n"/>
      <c r="C74" s="130" t="inlineStr">
        <is>
          <t>- оплата труда (ОТ)</t>
        </is>
      </c>
      <c r="L74" s="131" t="n">
        <v>918.24</v>
      </c>
      <c r="M74" s="132" t="n"/>
      <c r="N74" s="131" t="n">
        <v>65433.78</v>
      </c>
    </row>
    <row r="75" ht="19.35" customHeight="1">
      <c r="A75" s="128" t="n"/>
      <c r="B75" s="129" t="n"/>
      <c r="C75" s="130" t="inlineStr">
        <is>
          <t>- эксплуатация машин и механизмов</t>
        </is>
      </c>
      <c r="L75" s="131" t="n">
        <v>0</v>
      </c>
      <c r="M75" s="132" t="n"/>
      <c r="N75" s="131" t="n">
        <v>0</v>
      </c>
    </row>
    <row r="76" ht="19.35" customHeight="1">
      <c r="A76" s="128" t="n"/>
      <c r="B76" s="133" t="n"/>
      <c r="C76" s="134" t="inlineStr">
        <is>
          <t>в том числе</t>
        </is>
      </c>
      <c r="L76" s="131" t="n"/>
      <c r="M76" s="132" t="n"/>
      <c r="N76" s="131" t="n"/>
    </row>
    <row r="77" ht="19.35" customHeight="1">
      <c r="A77" s="128" t="n"/>
      <c r="B77" s="133" t="n"/>
      <c r="C77" s="134" t="inlineStr">
        <is>
          <t>эксплуатация машин и механизмов без учета доплат к оплате труда машинистов</t>
        </is>
      </c>
      <c r="L77" s="131" t="n">
        <v>0</v>
      </c>
      <c r="M77" s="132" t="n"/>
      <c r="N77" s="131" t="n">
        <v>0</v>
      </c>
    </row>
    <row r="78" ht="19.35" customHeight="1">
      <c r="A78" s="128" t="n"/>
      <c r="B78" s="133" t="n"/>
      <c r="C78" s="134" t="inlineStr">
        <is>
          <t>в том числе</t>
        </is>
      </c>
      <c r="L78" s="131" t="n"/>
      <c r="M78" s="132" t="n"/>
      <c r="N78" s="131" t="n"/>
    </row>
    <row r="79" ht="19.35" customHeight="1">
      <c r="A79" s="128" t="n"/>
      <c r="B79" s="133" t="n"/>
      <c r="C79" s="134" t="inlineStr">
        <is>
          <t>оплата труда машинистов (ОТм)</t>
        </is>
      </c>
      <c r="L79" s="131" t="n">
        <v>0</v>
      </c>
      <c r="M79" s="132" t="n"/>
      <c r="N79" s="131" t="n">
        <v>0</v>
      </c>
    </row>
    <row r="80" ht="19.35" customHeight="1">
      <c r="A80" s="128" t="n"/>
      <c r="B80" s="129" t="n"/>
      <c r="C80" s="130" t="inlineStr">
        <is>
          <t>Итого ФОТ (справочно)</t>
        </is>
      </c>
      <c r="L80" s="131" t="n">
        <v>918.24</v>
      </c>
      <c r="M80" s="132" t="n"/>
      <c r="N80" s="131" t="n">
        <v>65433.78</v>
      </c>
    </row>
    <row r="81" ht="19.35" customHeight="1">
      <c r="A81" s="128" t="n"/>
      <c r="B81" s="129" t="n"/>
      <c r="C81" s="130" t="inlineStr">
        <is>
          <t>Итого накладные расходы</t>
        </is>
      </c>
      <c r="L81" s="131" t="n">
        <v>817.24</v>
      </c>
      <c r="M81" s="132" t="n"/>
      <c r="N81" s="131" t="n">
        <v>58236.07</v>
      </c>
    </row>
    <row r="82" ht="19.35" customHeight="1">
      <c r="A82" s="128" t="n"/>
      <c r="B82" s="129" t="n"/>
      <c r="C82" s="130" t="inlineStr">
        <is>
          <t>Итого сметная прибыль</t>
        </is>
      </c>
      <c r="L82" s="131" t="n">
        <v>376.48</v>
      </c>
      <c r="M82" s="132" t="n"/>
      <c r="N82" s="131" t="n">
        <v>26827.85</v>
      </c>
    </row>
    <row r="83" ht="19.35" customHeight="1">
      <c r="A83" s="128" t="n"/>
      <c r="B83" s="135" t="n"/>
      <c r="C83" s="136" t="inlineStr">
        <is>
          <t>Итого по разделу</t>
        </is>
      </c>
      <c r="L83" s="126" t="n">
        <v>2111.96</v>
      </c>
      <c r="M83" s="137" t="n"/>
      <c r="N83" s="126" t="n">
        <v>150497.7</v>
      </c>
    </row>
    <row r="84" ht="19.35" customHeight="1">
      <c r="A84" s="128" t="n"/>
      <c r="B84" s="133" t="n"/>
      <c r="C84" s="134" t="inlineStr">
        <is>
          <t>Справочно</t>
        </is>
      </c>
      <c r="L84" s="131" t="n"/>
      <c r="M84" s="132" t="n"/>
      <c r="N84" s="131" t="n"/>
    </row>
    <row r="85" ht="19.35" customHeight="1">
      <c r="A85" s="128" t="n"/>
      <c r="B85" s="129" t="n"/>
      <c r="C85" s="134" t="inlineStr">
        <is>
          <t>затраты труда рабочих</t>
        </is>
      </c>
      <c r="I85" s="138" t="n">
        <v>109.57536</v>
      </c>
      <c r="J85" s="139" t="n"/>
      <c r="K85" s="139" t="n"/>
      <c r="L85" s="132" t="n"/>
      <c r="M85" s="132" t="n"/>
      <c r="N85" s="132" t="n"/>
    </row>
    <row r="86" ht="19.35" customHeight="1">
      <c r="A86" s="128" t="n"/>
      <c r="B86" s="129" t="n"/>
      <c r="C86" s="134" t="inlineStr">
        <is>
          <t>затраты труда машинистов</t>
        </is>
      </c>
      <c r="I86" s="138" t="n">
        <v>0</v>
      </c>
      <c r="J86" s="139" t="n"/>
      <c r="K86" s="139" t="n"/>
      <c r="L86" s="132" t="n"/>
      <c r="M86" s="132" t="n"/>
      <c r="N86" s="132" t="n"/>
    </row>
    <row r="87" ht="19.35" customHeight="1">
      <c r="A87" s="140" t="n"/>
      <c r="B87" s="141" t="n"/>
      <c r="C87" s="142" t="inlineStr">
        <is>
          <t>ВСЕГО по смете</t>
        </is>
      </c>
      <c r="D87" s="143" t="n"/>
      <c r="E87" s="143" t="n"/>
      <c r="F87" s="144" t="n"/>
      <c r="G87" s="144" t="n"/>
      <c r="H87" s="144" t="n"/>
      <c r="I87" s="144" t="n"/>
      <c r="J87" s="144" t="n"/>
      <c r="K87" s="144" t="n"/>
      <c r="L87" s="145" t="n"/>
      <c r="M87" s="144" t="n"/>
      <c r="N87" s="146" t="n"/>
    </row>
    <row r="88" ht="19.35" customHeight="1">
      <c r="A88" s="128" t="n"/>
      <c r="B88" s="135" t="n"/>
      <c r="C88" s="136" t="inlineStr">
        <is>
          <t>Итого по всем разделам</t>
        </is>
      </c>
      <c r="L88" s="126" t="n">
        <v>2111.96</v>
      </c>
      <c r="M88" s="127" t="n"/>
      <c r="N88" s="126" t="n"/>
    </row>
    <row r="89" ht="19.35" customHeight="1">
      <c r="A89" s="128" t="n"/>
      <c r="B89" s="129" t="n"/>
      <c r="C89" s="130" t="inlineStr">
        <is>
          <t>ВСЕГО строительные работы</t>
        </is>
      </c>
      <c r="L89" s="131" t="n">
        <v>2111.96</v>
      </c>
      <c r="M89" s="132" t="n"/>
      <c r="N89" s="131" t="n">
        <v>150497.7</v>
      </c>
    </row>
    <row r="90" ht="19.35" customHeight="1">
      <c r="A90" s="128" t="n"/>
      <c r="B90" s="133" t="n"/>
      <c r="C90" s="134" t="inlineStr">
        <is>
          <t>в том числе</t>
        </is>
      </c>
      <c r="L90" s="131" t="n"/>
      <c r="M90" s="132" t="n"/>
      <c r="N90" s="131" t="n"/>
    </row>
    <row r="91" ht="19.35" customHeight="1">
      <c r="A91" s="128" t="n"/>
      <c r="B91" s="133" t="n"/>
      <c r="C91" s="134" t="inlineStr">
        <is>
          <t>всего прямые затраты</t>
        </is>
      </c>
      <c r="L91" s="131" t="n">
        <v>918.24</v>
      </c>
      <c r="M91" s="132" t="n"/>
      <c r="N91" s="131" t="n">
        <v>65433.78</v>
      </c>
    </row>
    <row r="92" ht="19.35" customHeight="1">
      <c r="A92" s="128" t="n"/>
      <c r="B92" s="133" t="n"/>
      <c r="C92" s="134" t="inlineStr">
        <is>
          <t>в том числе</t>
        </is>
      </c>
      <c r="L92" s="131" t="n"/>
      <c r="M92" s="132" t="n"/>
      <c r="N92" s="131" t="n"/>
    </row>
    <row r="93" ht="19.35" customHeight="1">
      <c r="A93" s="128" t="n"/>
      <c r="B93" s="133" t="n"/>
      <c r="C93" s="134" t="inlineStr">
        <is>
          <t>- оплата труда (ОТ)</t>
        </is>
      </c>
      <c r="L93" s="131" t="n">
        <v>918.24</v>
      </c>
      <c r="M93" s="132" t="n"/>
      <c r="N93" s="131" t="n">
        <v>65433.78</v>
      </c>
    </row>
    <row r="94" ht="19.35" customHeight="1">
      <c r="A94" s="128" t="n"/>
      <c r="B94" s="133" t="n"/>
      <c r="C94" s="134" t="inlineStr">
        <is>
          <t>- эксплуатация машин и механизмов</t>
        </is>
      </c>
      <c r="L94" s="131" t="n">
        <v>0</v>
      </c>
      <c r="M94" s="132" t="n"/>
      <c r="N94" s="131" t="n">
        <v>0</v>
      </c>
    </row>
    <row r="95" ht="19.35" customHeight="1">
      <c r="A95" s="128" t="n"/>
      <c r="B95" s="133" t="n"/>
      <c r="C95" s="134" t="inlineStr">
        <is>
          <t>в т.ч. эксплуатация машин и механизмов без учета доплат к оплате труда машинистов</t>
        </is>
      </c>
      <c r="L95" s="131" t="n">
        <v>0</v>
      </c>
      <c r="M95" s="132" t="n"/>
      <c r="N95" s="131" t="n">
        <v>0</v>
      </c>
    </row>
    <row r="96" ht="19.35" customHeight="1">
      <c r="A96" s="128" t="n"/>
      <c r="B96" s="133" t="n"/>
      <c r="C96" s="134" t="inlineStr">
        <is>
          <t>- в т.ч. оплата труда машинистов (ОТм)</t>
        </is>
      </c>
      <c r="L96" s="131" t="n">
        <v>0</v>
      </c>
      <c r="M96" s="132" t="n"/>
      <c r="N96" s="131" t="n">
        <v>0</v>
      </c>
    </row>
    <row r="97" ht="19.35" customHeight="1">
      <c r="A97" s="128" t="n"/>
      <c r="B97" s="133" t="n"/>
      <c r="C97" s="134" t="inlineStr">
        <is>
          <t>всего ФОТ (справочно)</t>
        </is>
      </c>
      <c r="L97" s="131" t="n">
        <v>918.24</v>
      </c>
      <c r="M97" s="132" t="n"/>
      <c r="N97" s="131" t="n">
        <v>65433.78</v>
      </c>
    </row>
    <row r="98" ht="19.35" customHeight="1">
      <c r="A98" s="128" t="n"/>
      <c r="B98" s="133" t="n"/>
      <c r="C98" s="134" t="inlineStr">
        <is>
          <t>всего накладные расходы</t>
        </is>
      </c>
      <c r="L98" s="131" t="n">
        <v>817.24</v>
      </c>
      <c r="M98" s="132" t="n"/>
      <c r="N98" s="131" t="n">
        <v>58236.07</v>
      </c>
    </row>
    <row r="99" ht="19.35" customHeight="1">
      <c r="A99" s="128" t="n"/>
      <c r="B99" s="133" t="n"/>
      <c r="C99" s="134" t="inlineStr">
        <is>
          <t>всего сметная прибыль</t>
        </is>
      </c>
      <c r="L99" s="131" t="n">
        <v>376.48</v>
      </c>
      <c r="M99" s="132" t="n"/>
      <c r="N99" s="131" t="n">
        <v>26827.85</v>
      </c>
    </row>
    <row r="100" ht="19.35" customHeight="1">
      <c r="A100" s="128" t="n"/>
      <c r="B100" s="135" t="n"/>
      <c r="C100" s="136" t="inlineStr">
        <is>
          <t>ВСЕГО по смете</t>
        </is>
      </c>
      <c r="L100" s="126" t="n">
        <v>2111.96</v>
      </c>
      <c r="M100" s="127" t="n"/>
      <c r="N100" s="126" t="n">
        <v>150497.7</v>
      </c>
    </row>
    <row r="101" ht="19.35" customHeight="1">
      <c r="A101" s="128" t="n"/>
      <c r="B101" s="133" t="n"/>
      <c r="C101" s="134" t="inlineStr">
        <is>
          <t>Всего прямые затраты</t>
        </is>
      </c>
      <c r="L101" s="131" t="n">
        <v>918.24</v>
      </c>
      <c r="M101" s="132" t="n"/>
      <c r="N101" s="131" t="n">
        <v>65433.78</v>
      </c>
    </row>
    <row r="102" ht="19.35" customHeight="1">
      <c r="A102" s="128" t="n"/>
      <c r="B102" s="133" t="n"/>
      <c r="C102" s="134" t="inlineStr">
        <is>
          <t>в том числе</t>
        </is>
      </c>
      <c r="L102" s="131" t="n"/>
      <c r="M102" s="132" t="n"/>
      <c r="N102" s="131" t="n"/>
    </row>
    <row r="103" ht="19.35" customHeight="1">
      <c r="A103" s="128" t="n"/>
      <c r="B103" s="133" t="n"/>
      <c r="C103" s="134" t="inlineStr">
        <is>
          <t>- оплата труда рабочих (ОТ)</t>
        </is>
      </c>
      <c r="L103" s="131" t="n">
        <v>918.24</v>
      </c>
      <c r="M103" s="132" t="n"/>
      <c r="N103" s="131" t="n">
        <v>65433.78</v>
      </c>
    </row>
    <row r="104" ht="19.35" customHeight="1">
      <c r="A104" s="128" t="n"/>
      <c r="B104" s="133" t="n"/>
      <c r="C104" s="134" t="inlineStr">
        <is>
          <t>- эксплуатация машин и механизмов</t>
        </is>
      </c>
      <c r="L104" s="131" t="n">
        <v>0</v>
      </c>
      <c r="M104" s="132" t="n"/>
      <c r="N104" s="131" t="n">
        <v>0</v>
      </c>
    </row>
    <row r="105" ht="19.35" customHeight="1">
      <c r="A105" s="128" t="n"/>
      <c r="B105" s="133" t="n"/>
      <c r="C105" s="134" t="inlineStr">
        <is>
          <t>в т.ч. эксплуатация машин и механизмов без учета доплат к оплате труда машинистов</t>
        </is>
      </c>
      <c r="L105" s="131" t="n">
        <v>0</v>
      </c>
      <c r="M105" s="132" t="n"/>
      <c r="N105" s="131" t="n">
        <v>0</v>
      </c>
    </row>
    <row r="106" ht="19.35" customHeight="1">
      <c r="A106" s="128" t="n"/>
      <c r="B106" s="133" t="n"/>
      <c r="C106" s="134" t="inlineStr">
        <is>
          <t>- в т.ч. оплата труда машинистов (ОТм)</t>
        </is>
      </c>
      <c r="L106" s="131" t="n">
        <v>0</v>
      </c>
      <c r="M106" s="132" t="n"/>
      <c r="N106" s="131" t="n">
        <v>0</v>
      </c>
    </row>
    <row r="107" ht="19.35" customHeight="1">
      <c r="A107" s="128" t="n"/>
      <c r="B107" s="133" t="n"/>
      <c r="C107" s="134" t="inlineStr">
        <is>
          <t>Всего ФОТ (справочно)</t>
        </is>
      </c>
      <c r="L107" s="131" t="n">
        <v>918.24</v>
      </c>
      <c r="M107" s="132" t="n"/>
      <c r="N107" s="131" t="n">
        <v>65433.78</v>
      </c>
    </row>
    <row r="108" ht="19.35" customHeight="1">
      <c r="A108" s="128" t="n"/>
      <c r="B108" s="133" t="n"/>
      <c r="C108" s="134" t="inlineStr">
        <is>
          <t>Всего накладные расходы</t>
        </is>
      </c>
      <c r="L108" s="131" t="n">
        <v>817.24</v>
      </c>
      <c r="M108" s="132" t="n"/>
      <c r="N108" s="131" t="n">
        <v>58236.07</v>
      </c>
    </row>
    <row r="109" ht="19.35" customHeight="1">
      <c r="A109" s="128" t="n"/>
      <c r="B109" s="133" t="n"/>
      <c r="C109" s="134" t="inlineStr">
        <is>
          <t>Всего сметная прибыль</t>
        </is>
      </c>
      <c r="L109" s="131" t="n">
        <v>376.48</v>
      </c>
      <c r="M109" s="132" t="n"/>
      <c r="N109" s="131" t="n">
        <v>26827.85</v>
      </c>
    </row>
    <row r="110" ht="19.35" customHeight="1">
      <c r="A110" s="128" t="n"/>
      <c r="B110" s="133" t="n"/>
      <c r="C110" s="134" t="inlineStr">
        <is>
          <t>Справочно</t>
        </is>
      </c>
      <c r="L110" s="131" t="n"/>
      <c r="M110" s="132" t="n"/>
      <c r="N110" s="131" t="n"/>
    </row>
    <row r="111" ht="19.35" customHeight="1">
      <c r="A111" s="128" t="n"/>
      <c r="B111" s="129" t="n"/>
      <c r="C111" s="134" t="inlineStr">
        <is>
          <t>затраты труда рабочих</t>
        </is>
      </c>
      <c r="I111" s="138" t="n">
        <v>109.57536</v>
      </c>
      <c r="J111" s="139" t="n"/>
      <c r="K111" s="139" t="n"/>
      <c r="L111" s="132" t="n"/>
      <c r="M111" s="132" t="n"/>
      <c r="N111" s="132" t="n"/>
    </row>
    <row r="112" ht="19.35" customHeight="1">
      <c r="A112" s="128" t="n"/>
      <c r="B112" s="129" t="n"/>
      <c r="C112" s="134" t="inlineStr">
        <is>
          <t>затраты труда машинистов</t>
        </is>
      </c>
      <c r="I112" s="138" t="n">
        <v>0</v>
      </c>
      <c r="J112" s="139" t="n"/>
      <c r="K112" s="139" t="n"/>
      <c r="L112" s="132" t="n"/>
      <c r="M112" s="132" t="n"/>
      <c r="N112" s="132" t="n"/>
    </row>
    <row r="113" ht="19.35" customHeight="1">
      <c r="A113" s="128" t="n"/>
      <c r="B113" s="147" t="n"/>
      <c r="C113" s="147" t="n"/>
      <c r="D113" s="125" t="n"/>
      <c r="E113" s="125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8" t="inlineStr">
        <is>
          <t>Составил: ______________________________________/  Григорова И. А. /</t>
        </is>
      </c>
    </row>
    <row r="115" ht="19.35" customHeight="1">
      <c r="A115" s="148" t="n"/>
      <c r="B115" s="148" t="n"/>
      <c r="C115" s="149" t="inlineStr">
        <is>
          <t>должность, подпись (инициалы, фамилия)</t>
        </is>
      </c>
      <c r="G115" s="150" t="n"/>
      <c r="H115" s="150" t="n"/>
      <c r="I115" s="150" t="n"/>
      <c r="J115" s="148" t="n"/>
      <c r="K115" s="148" t="n"/>
      <c r="L115" s="148" t="n"/>
      <c r="M115" s="148" t="n"/>
      <c r="N115" s="148" t="n"/>
    </row>
    <row r="116" ht="19.35" customHeight="1">
      <c r="A116" s="148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9" t="inlineStr">
        <is>
          <t>должность, подпись (инициалы, фамилия)</t>
        </is>
      </c>
      <c r="G117" s="150" t="n"/>
      <c r="H117" s="150" t="n"/>
      <c r="I117" s="150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15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02-34-13</t>
        </is>
      </c>
    </row>
    <row r="25" ht="19.35" customHeight="1">
      <c r="A25" s="56" t="inlineStr">
        <is>
          <t>34 ВЛ 220 Зейская ГЭС - Магдагачи. Зейский р-он Ивановский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771.24</v>
      </c>
      <c r="M31" s="65" t="n">
        <v>10.82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2156.27</v>
      </c>
      <c r="E32" s="72" t="inlineStr">
        <is>
          <t>(</t>
        </is>
      </c>
      <c r="F32" s="71" t="n">
        <v>37.53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1281.94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133.34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2156.27</v>
      </c>
      <c r="E34" s="72" t="inlineStr">
        <is>
          <t>(</t>
        </is>
      </c>
      <c r="F34" s="78" t="n">
        <v>37.53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185</v>
      </c>
      <c r="H44" s="95" t="n">
        <v>1</v>
      </c>
      <c r="I44" s="95" t="n">
        <v>185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8389.379999999999</v>
      </c>
      <c r="M45" s="101" t="n">
        <v>71.26000000000001</v>
      </c>
      <c r="N45" s="103" t="n">
        <v>597827.22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101" t="n">
        <v>983.46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8389.379999999999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8389.379999999999</v>
      </c>
      <c r="M48" s="100" t="n"/>
      <c r="N48" s="103" t="n">
        <v>597827.22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7466.55</v>
      </c>
      <c r="M49" s="100" t="n"/>
      <c r="N49" s="113" t="n">
        <v>532066.23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3439.65</v>
      </c>
      <c r="M50" s="100" t="n"/>
      <c r="N50" s="103" t="n">
        <v>245109.16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19295.58</v>
      </c>
      <c r="M51" s="114" t="n"/>
      <c r="N51" s="94" t="n"/>
    </row>
    <row r="52" ht="19.35" customHeight="1">
      <c r="A52" s="90" t="inlineStr">
        <is>
          <t>Пролет 243-258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4.41</v>
      </c>
      <c r="H53" s="95" t="n">
        <v>1</v>
      </c>
      <c r="I53" s="118" t="n">
        <v>4.41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259.15</v>
      </c>
      <c r="M54" s="101" t="n">
        <v>71.26000000000001</v>
      </c>
      <c r="N54" s="103" t="n">
        <v>18467.03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9" t="n">
        <v>27.57132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259.15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259.15</v>
      </c>
      <c r="M57" s="100" t="n"/>
      <c r="N57" s="103" t="n">
        <v>18467.03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230.64</v>
      </c>
      <c r="M58" s="100" t="n"/>
      <c r="N58" s="113" t="n">
        <v>16435.66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106.25</v>
      </c>
      <c r="M59" s="100" t="n"/>
      <c r="N59" s="103" t="n">
        <v>7571.48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8" t="n">
        <v>596.04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2.19</v>
      </c>
      <c r="H61" s="95" t="n">
        <v>1</v>
      </c>
      <c r="I61" s="118" t="n">
        <v>2.19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249.5</v>
      </c>
      <c r="M62" s="101" t="n">
        <v>71.26000000000001</v>
      </c>
      <c r="N62" s="103" t="n">
        <v>17779.37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7" t="n">
        <v>10.1</v>
      </c>
      <c r="H63" s="273" t="n">
        <v>1.2</v>
      </c>
      <c r="I63" s="276" t="n">
        <v>26.5428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249.5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249.5</v>
      </c>
      <c r="M65" s="100" t="n"/>
      <c r="N65" s="103" t="n">
        <v>17779.37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222.06</v>
      </c>
      <c r="M66" s="100" t="n"/>
      <c r="N66" s="113" t="n">
        <v>15823.64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102.3</v>
      </c>
      <c r="M67" s="100" t="n"/>
      <c r="N67" s="103" t="n">
        <v>7289.54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8" t="n">
        <v>573.86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0.73</v>
      </c>
      <c r="H69" s="95" t="n">
        <v>1</v>
      </c>
      <c r="I69" s="118" t="n">
        <v>0.73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110.34</v>
      </c>
      <c r="M70" s="101" t="n">
        <v>71.26000000000001</v>
      </c>
      <c r="N70" s="103" t="n">
        <v>7862.83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7" t="n">
        <v>13.4</v>
      </c>
      <c r="H71" s="273" t="n">
        <v>1.2</v>
      </c>
      <c r="I71" s="276" t="n">
        <v>11.7384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110.34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110.34</v>
      </c>
      <c r="M73" s="100" t="n"/>
      <c r="N73" s="103" t="n">
        <v>7862.83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98.2</v>
      </c>
      <c r="M74" s="100" t="n"/>
      <c r="N74" s="113" t="n">
        <v>6997.92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45.24</v>
      </c>
      <c r="M75" s="100" t="n"/>
      <c r="N75" s="103" t="n">
        <v>3223.76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8" t="n">
        <v>253.78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4.41</v>
      </c>
      <c r="H77" s="95" t="n">
        <v>1</v>
      </c>
      <c r="I77" s="118" t="n">
        <v>4.41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610.91</v>
      </c>
      <c r="M78" s="101" t="n">
        <v>71.26000000000001</v>
      </c>
      <c r="N78" s="103" t="n">
        <v>43533.45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3" t="n">
        <v>3468.54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606.5700000000001</v>
      </c>
      <c r="M80" s="101" t="n">
        <v>71.26000000000001</v>
      </c>
      <c r="N80" s="103" t="n">
        <v>43224.18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7" t="n">
        <v>14.8</v>
      </c>
      <c r="H81" s="273" t="n">
        <v>1.2</v>
      </c>
      <c r="I81" s="276" t="n">
        <v>78.3216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9" t="n">
        <v>44.92908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3" t="n">
        <v>4079.45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3" t="n">
        <v>1217.48</v>
      </c>
      <c r="M84" s="100" t="n"/>
      <c r="N84" s="103" t="n">
        <v>86757.63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3" t="n">
        <v>1083.56</v>
      </c>
      <c r="M85" s="100" t="n"/>
      <c r="N85" s="113" t="n">
        <v>77214.28999999999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499.17</v>
      </c>
      <c r="M86" s="100" t="n"/>
      <c r="N86" s="103" t="n">
        <v>35570.63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5" t="n">
        <v>5662.18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4.41</v>
      </c>
      <c r="H88" s="95" t="n">
        <v>1</v>
      </c>
      <c r="I88" s="118" t="n">
        <v>4.41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153.15</v>
      </c>
      <c r="M89" s="101" t="n">
        <v>71.26000000000001</v>
      </c>
      <c r="N89" s="103" t="n">
        <v>10913.47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866.09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151.46</v>
      </c>
      <c r="M91" s="101" t="n">
        <v>71.26000000000001</v>
      </c>
      <c r="N91" s="103" t="n">
        <v>10793.04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9" t="n">
        <v>19.63332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9" t="n">
        <v>11.21904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3" t="n">
        <v>1019.24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304.61</v>
      </c>
      <c r="M95" s="100" t="n"/>
      <c r="N95" s="103" t="n">
        <v>21706.51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271.1</v>
      </c>
      <c r="M96" s="100" t="n"/>
      <c r="N96" s="113" t="n">
        <v>19318.79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124.89</v>
      </c>
      <c r="M97" s="100" t="n"/>
      <c r="N97" s="103" t="n">
        <v>8899.67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5" t="n">
        <v>1415.23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2.19</v>
      </c>
      <c r="H99" s="95" t="n">
        <v>1</v>
      </c>
      <c r="I99" s="118" t="n">
        <v>2.19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528.86</v>
      </c>
      <c r="M100" s="101" t="n">
        <v>71.26000000000001</v>
      </c>
      <c r="N100" s="103" t="n">
        <v>37686.56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3" t="n">
        <v>3002.65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525.0700000000001</v>
      </c>
      <c r="M102" s="101" t="n">
        <v>71.26000000000001</v>
      </c>
      <c r="N102" s="103" t="n">
        <v>37416.49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7" t="n">
        <v>25.8</v>
      </c>
      <c r="H103" s="273" t="n">
        <v>1.2</v>
      </c>
      <c r="I103" s="276" t="n">
        <v>67.80240000000001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7" t="n">
        <v>14.8</v>
      </c>
      <c r="H104" s="273" t="n">
        <v>1.2</v>
      </c>
      <c r="I104" s="276" t="n">
        <v>38.8944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3" t="n">
        <v>3531.51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3" t="n">
        <v>1053.93</v>
      </c>
      <c r="M106" s="100" t="n"/>
      <c r="N106" s="103" t="n">
        <v>75103.05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938</v>
      </c>
      <c r="M107" s="100" t="n"/>
      <c r="N107" s="113" t="n">
        <v>66841.71000000001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432.11</v>
      </c>
      <c r="M108" s="100" t="n"/>
      <c r="N108" s="103" t="n">
        <v>30792.25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5" t="n">
        <v>4901.62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2.19</v>
      </c>
      <c r="H110" s="95" t="n">
        <v>1</v>
      </c>
      <c r="I110" s="118" t="n">
        <v>2.19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153.32</v>
      </c>
      <c r="M111" s="101" t="n">
        <v>71.26000000000001</v>
      </c>
      <c r="N111" s="103" t="n">
        <v>10925.58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868.34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151.85</v>
      </c>
      <c r="M113" s="101" t="n">
        <v>71.26000000000001</v>
      </c>
      <c r="N113" s="103" t="n">
        <v>10820.83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9" t="n">
        <v>19.65744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9" t="n">
        <v>11.24784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3" t="n">
        <v>1021.66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305.17</v>
      </c>
      <c r="M117" s="100" t="n"/>
      <c r="N117" s="103" t="n">
        <v>21746.41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271.6</v>
      </c>
      <c r="M118" s="100" t="n"/>
      <c r="N118" s="113" t="n">
        <v>19354.3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125.12</v>
      </c>
      <c r="M119" s="100" t="n"/>
      <c r="N119" s="103" t="n">
        <v>8916.030000000001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5" t="n">
        <v>1418.38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0.73</v>
      </c>
      <c r="H121" s="95" t="n">
        <v>1</v>
      </c>
      <c r="I121" s="118" t="n">
        <v>0.73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286.29</v>
      </c>
      <c r="M122" s="101" t="n">
        <v>71.26000000000001</v>
      </c>
      <c r="N122" s="103" t="n">
        <v>20401.03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3" t="n">
        <v>1623.05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283.82</v>
      </c>
      <c r="M124" s="101" t="n">
        <v>71.26000000000001</v>
      </c>
      <c r="N124" s="103" t="n">
        <v>20225.01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7" t="n">
        <v>41.9</v>
      </c>
      <c r="H125" s="273" t="n">
        <v>1.2</v>
      </c>
      <c r="I125" s="276" t="n">
        <v>36.7044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3" t="n">
        <v>24</v>
      </c>
      <c r="H126" s="273" t="n">
        <v>1.2</v>
      </c>
      <c r="I126" s="278" t="n">
        <v>21.024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3" t="n">
        <v>1909.34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570.11</v>
      </c>
      <c r="M128" s="100" t="n"/>
      <c r="N128" s="103" t="n">
        <v>40626.04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507.4</v>
      </c>
      <c r="M129" s="100" t="n"/>
      <c r="N129" s="113" t="n">
        <v>36157.18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233.75</v>
      </c>
      <c r="M130" s="100" t="n"/>
      <c r="N130" s="103" t="n">
        <v>16656.68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5" t="n">
        <v>2650.49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0.73</v>
      </c>
      <c r="H132" s="95" t="n">
        <v>1</v>
      </c>
      <c r="I132" s="118" t="n">
        <v>0.73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81.98999999999999</v>
      </c>
      <c r="M133" s="101" t="n">
        <v>71.26000000000001</v>
      </c>
      <c r="N133" s="103" t="n">
        <v>5842.61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465.28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81.36</v>
      </c>
      <c r="M135" s="101" t="n">
        <v>71.26000000000001</v>
      </c>
      <c r="N135" s="103" t="n">
        <v>5797.71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3" t="n">
        <v>12</v>
      </c>
      <c r="H136" s="273" t="n">
        <v>1.2</v>
      </c>
      <c r="I136" s="278" t="n">
        <v>10.512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9" t="n">
        <v>6.02688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547.27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163.35</v>
      </c>
      <c r="M139" s="100" t="n"/>
      <c r="N139" s="103" t="n">
        <v>11640.32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145.38</v>
      </c>
      <c r="M140" s="100" t="n"/>
      <c r="N140" s="113" t="n">
        <v>10359.88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66.97</v>
      </c>
      <c r="M141" s="100" t="n"/>
      <c r="N141" s="103" t="n">
        <v>4772.53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8" t="n">
        <v>759.62</v>
      </c>
      <c r="M142" s="114" t="n"/>
      <c r="N142" s="94" t="n"/>
    </row>
    <row r="143" ht="19.35" customHeight="1">
      <c r="A143" s="124" t="n"/>
      <c r="B143" s="124" t="n"/>
      <c r="C143" s="125" t="inlineStr">
        <is>
          <t>Итого по разделу 1. Вырубка просеки</t>
        </is>
      </c>
      <c r="L143" s="126" t="n">
        <v>37526.78</v>
      </c>
      <c r="M143" s="124" t="n"/>
      <c r="N143" s="127" t="n"/>
    </row>
    <row r="144" ht="19.35" customHeight="1">
      <c r="A144" s="128" t="n"/>
      <c r="B144" s="129" t="n"/>
      <c r="C144" s="130" t="inlineStr">
        <is>
          <t>Итого прямые затраты по разделу</t>
        </is>
      </c>
      <c r="L144" s="131" t="n">
        <v>21116.84</v>
      </c>
      <c r="M144" s="132" t="n"/>
      <c r="N144" s="131" t="n">
        <v>986897.4</v>
      </c>
    </row>
    <row r="145" ht="19.35" customHeight="1">
      <c r="A145" s="128" t="n"/>
      <c r="B145" s="129" t="n"/>
      <c r="C145" s="130" t="inlineStr">
        <is>
          <t>в том числе</t>
        </is>
      </c>
      <c r="L145" s="131" t="n"/>
      <c r="M145" s="132" t="n"/>
      <c r="N145" s="131" t="n"/>
    </row>
    <row r="146" ht="19.35" customHeight="1">
      <c r="A146" s="128" t="n"/>
      <c r="B146" s="129" t="n"/>
      <c r="C146" s="130" t="inlineStr">
        <is>
          <t>- оплата труда (ОТ)</t>
        </is>
      </c>
      <c r="L146" s="131" t="n">
        <v>10822.89</v>
      </c>
      <c r="M146" s="132" t="n"/>
      <c r="N146" s="131" t="n">
        <v>771239.15</v>
      </c>
    </row>
    <row r="147" ht="19.35" customHeight="1">
      <c r="A147" s="128" t="n"/>
      <c r="B147" s="129" t="n"/>
      <c r="C147" s="130" t="inlineStr">
        <is>
          <t>- эксплуатация машин и механизмов</t>
        </is>
      </c>
      <c r="L147" s="131" t="n">
        <v>10293.95</v>
      </c>
      <c r="M147" s="132" t="n"/>
      <c r="N147" s="131" t="n">
        <v>215658.25</v>
      </c>
    </row>
    <row r="148" ht="19.35" customHeight="1">
      <c r="A148" s="128" t="n"/>
      <c r="B148" s="133" t="n"/>
      <c r="C148" s="134" t="inlineStr">
        <is>
          <t>в том числе</t>
        </is>
      </c>
      <c r="L148" s="131" t="n"/>
      <c r="M148" s="132" t="n"/>
      <c r="N148" s="131" t="n"/>
    </row>
    <row r="149" ht="19.35" customHeight="1">
      <c r="A149" s="128" t="n"/>
      <c r="B149" s="133" t="n"/>
      <c r="C149" s="134" t="inlineStr">
        <is>
          <t>эксплуатация машин и механизмов без учета доплат к оплате труда машинистов</t>
        </is>
      </c>
      <c r="L149" s="131" t="n">
        <v>10293.95</v>
      </c>
      <c r="M149" s="132" t="n"/>
      <c r="N149" s="131" t="n">
        <v>215658.25</v>
      </c>
    </row>
    <row r="150" ht="19.35" customHeight="1">
      <c r="A150" s="128" t="n"/>
      <c r="B150" s="133" t="n"/>
      <c r="C150" s="134" t="inlineStr">
        <is>
          <t>в том числе</t>
        </is>
      </c>
      <c r="L150" s="131" t="n"/>
      <c r="M150" s="132" t="n"/>
      <c r="N150" s="131" t="n"/>
    </row>
    <row r="151" ht="19.35" customHeight="1">
      <c r="A151" s="128" t="n"/>
      <c r="B151" s="133" t="n"/>
      <c r="C151" s="134" t="inlineStr">
        <is>
          <t>оплата труда машинистов (ОТм)</t>
        </is>
      </c>
      <c r="L151" s="131" t="n">
        <v>1800.13</v>
      </c>
      <c r="M151" s="132" t="n"/>
      <c r="N151" s="131" t="n">
        <v>128277.26</v>
      </c>
    </row>
    <row r="152" ht="19.35" customHeight="1">
      <c r="A152" s="128" t="n"/>
      <c r="B152" s="129" t="n"/>
      <c r="C152" s="130" t="inlineStr">
        <is>
          <t>Итого ФОТ (справочно)</t>
        </is>
      </c>
      <c r="L152" s="131" t="n">
        <v>12623.02</v>
      </c>
      <c r="M152" s="132" t="n"/>
      <c r="N152" s="131" t="n">
        <v>899516.41</v>
      </c>
    </row>
    <row r="153" ht="19.35" customHeight="1">
      <c r="A153" s="128" t="n"/>
      <c r="B153" s="129" t="n"/>
      <c r="C153" s="130" t="inlineStr">
        <is>
          <t>Итого накладные расходы</t>
        </is>
      </c>
      <c r="L153" s="131" t="n">
        <v>11234.49</v>
      </c>
      <c r="M153" s="132" t="n"/>
      <c r="N153" s="131" t="n">
        <v>800569.6</v>
      </c>
    </row>
    <row r="154" ht="19.35" customHeight="1">
      <c r="A154" s="128" t="n"/>
      <c r="B154" s="129" t="n"/>
      <c r="C154" s="130" t="inlineStr">
        <is>
          <t>Итого сметная прибыль</t>
        </is>
      </c>
      <c r="L154" s="131" t="n">
        <v>5175.45</v>
      </c>
      <c r="M154" s="132" t="n"/>
      <c r="N154" s="131" t="n">
        <v>368801.73</v>
      </c>
    </row>
    <row r="155" ht="19.35" customHeight="1">
      <c r="A155" s="128" t="n"/>
      <c r="B155" s="135" t="n"/>
      <c r="C155" s="136" t="inlineStr">
        <is>
          <t>Итого по разделу</t>
        </is>
      </c>
      <c r="L155" s="126" t="n">
        <v>37526.78</v>
      </c>
      <c r="M155" s="137" t="n"/>
      <c r="N155" s="126" t="n">
        <v>2156268.73</v>
      </c>
    </row>
    <row r="156" ht="19.35" customHeight="1">
      <c r="A156" s="128" t="n"/>
      <c r="B156" s="133" t="n"/>
      <c r="C156" s="134" t="inlineStr">
        <is>
          <t>Справочно</t>
        </is>
      </c>
      <c r="L156" s="131" t="n"/>
      <c r="M156" s="132" t="n"/>
      <c r="N156" s="131" t="n"/>
    </row>
    <row r="157" ht="19.35" customHeight="1">
      <c r="A157" s="128" t="n"/>
      <c r="B157" s="129" t="n"/>
      <c r="C157" s="134" t="inlineStr">
        <is>
          <t>затраты труда рабочих</t>
        </is>
      </c>
      <c r="I157" s="138" t="n">
        <v>1281.94368</v>
      </c>
      <c r="J157" s="139" t="n"/>
      <c r="K157" s="139" t="n"/>
      <c r="L157" s="132" t="n"/>
      <c r="M157" s="132" t="n"/>
      <c r="N157" s="132" t="n"/>
    </row>
    <row r="158" ht="19.35" customHeight="1">
      <c r="A158" s="128" t="n"/>
      <c r="B158" s="129" t="n"/>
      <c r="C158" s="134" t="inlineStr">
        <is>
          <t>затраты труда машинистов</t>
        </is>
      </c>
      <c r="I158" s="138" t="n">
        <v>133.34124</v>
      </c>
      <c r="J158" s="139" t="n"/>
      <c r="K158" s="139" t="n"/>
      <c r="L158" s="132" t="n"/>
      <c r="M158" s="132" t="n"/>
      <c r="N158" s="132" t="n"/>
    </row>
    <row r="159" ht="19.35" customHeight="1">
      <c r="A159" s="140" t="n"/>
      <c r="B159" s="141" t="n"/>
      <c r="C159" s="142" t="inlineStr">
        <is>
          <t>ВСЕГО по смете</t>
        </is>
      </c>
      <c r="D159" s="143" t="n"/>
      <c r="E159" s="143" t="n"/>
      <c r="F159" s="144" t="n"/>
      <c r="G159" s="144" t="n"/>
      <c r="H159" s="144" t="n"/>
      <c r="I159" s="144" t="n"/>
      <c r="J159" s="144" t="n"/>
      <c r="K159" s="144" t="n"/>
      <c r="L159" s="145" t="n"/>
      <c r="M159" s="144" t="n"/>
      <c r="N159" s="146" t="n"/>
    </row>
    <row r="160" ht="19.35" customHeight="1">
      <c r="A160" s="128" t="n"/>
      <c r="B160" s="135" t="n"/>
      <c r="C160" s="136" t="inlineStr">
        <is>
          <t>Итого по всем разделам</t>
        </is>
      </c>
      <c r="L160" s="126" t="n">
        <v>37526.78</v>
      </c>
      <c r="M160" s="127" t="n"/>
      <c r="N160" s="126" t="n"/>
    </row>
    <row r="161" ht="19.35" customHeight="1">
      <c r="A161" s="128" t="n"/>
      <c r="B161" s="129" t="n"/>
      <c r="C161" s="130" t="inlineStr">
        <is>
          <t>ВСЕГО строительные работы</t>
        </is>
      </c>
      <c r="L161" s="131" t="n">
        <v>37526.78</v>
      </c>
      <c r="M161" s="132" t="n"/>
      <c r="N161" s="131" t="n">
        <v>2156268.73</v>
      </c>
    </row>
    <row r="162" ht="19.35" customHeight="1">
      <c r="A162" s="128" t="n"/>
      <c r="B162" s="133" t="n"/>
      <c r="C162" s="134" t="inlineStr">
        <is>
          <t>в том числе</t>
        </is>
      </c>
      <c r="L162" s="131" t="n"/>
      <c r="M162" s="132" t="n"/>
      <c r="N162" s="131" t="n"/>
    </row>
    <row r="163" ht="19.35" customHeight="1">
      <c r="A163" s="128" t="n"/>
      <c r="B163" s="133" t="n"/>
      <c r="C163" s="134" t="inlineStr">
        <is>
          <t>всего прямые затраты</t>
        </is>
      </c>
      <c r="L163" s="131" t="n">
        <v>21116.84</v>
      </c>
      <c r="M163" s="132" t="n"/>
      <c r="N163" s="131" t="n">
        <v>986897.4</v>
      </c>
    </row>
    <row r="164" ht="19.35" customHeight="1">
      <c r="A164" s="128" t="n"/>
      <c r="B164" s="133" t="n"/>
      <c r="C164" s="134" t="inlineStr">
        <is>
          <t>в том числе</t>
        </is>
      </c>
      <c r="L164" s="131" t="n"/>
      <c r="M164" s="132" t="n"/>
      <c r="N164" s="131" t="n"/>
    </row>
    <row r="165" ht="19.35" customHeight="1">
      <c r="A165" s="128" t="n"/>
      <c r="B165" s="133" t="n"/>
      <c r="C165" s="134" t="inlineStr">
        <is>
          <t>- оплата труда (ОТ)</t>
        </is>
      </c>
      <c r="L165" s="131" t="n">
        <v>10822.89</v>
      </c>
      <c r="M165" s="132" t="n"/>
      <c r="N165" s="131" t="n">
        <v>771239.15</v>
      </c>
    </row>
    <row r="166" ht="19.35" customHeight="1">
      <c r="A166" s="128" t="n"/>
      <c r="B166" s="133" t="n"/>
      <c r="C166" s="134" t="inlineStr">
        <is>
          <t>- эксплуатация машин и механизмов</t>
        </is>
      </c>
      <c r="L166" s="131" t="n">
        <v>10293.95</v>
      </c>
      <c r="M166" s="132" t="n"/>
      <c r="N166" s="131" t="n">
        <v>215658.25</v>
      </c>
    </row>
    <row r="167" ht="19.35" customHeight="1">
      <c r="A167" s="128" t="n"/>
      <c r="B167" s="133" t="n"/>
      <c r="C167" s="134" t="inlineStr">
        <is>
          <t>в т.ч. эксплуатация машин и механизмов без учета доплат к оплате труда машинистов</t>
        </is>
      </c>
      <c r="L167" s="131" t="n">
        <v>10293.95</v>
      </c>
      <c r="M167" s="132" t="n"/>
      <c r="N167" s="131" t="n">
        <v>215658.25</v>
      </c>
    </row>
    <row r="168" ht="19.35" customHeight="1">
      <c r="A168" s="128" t="n"/>
      <c r="B168" s="133" t="n"/>
      <c r="C168" s="134" t="inlineStr">
        <is>
          <t>- в т.ч. оплата труда машинистов (ОТм)</t>
        </is>
      </c>
      <c r="L168" s="131" t="n">
        <v>1800.13</v>
      </c>
      <c r="M168" s="132" t="n"/>
      <c r="N168" s="131" t="n">
        <v>128277.26</v>
      </c>
    </row>
    <row r="169" ht="19.35" customHeight="1">
      <c r="A169" s="128" t="n"/>
      <c r="B169" s="133" t="n"/>
      <c r="C169" s="134" t="inlineStr">
        <is>
          <t>всего ФОТ (справочно)</t>
        </is>
      </c>
      <c r="L169" s="131" t="n">
        <v>12623.02</v>
      </c>
      <c r="M169" s="132" t="n"/>
      <c r="N169" s="131" t="n">
        <v>899516.41</v>
      </c>
    </row>
    <row r="170" ht="19.35" customHeight="1">
      <c r="A170" s="128" t="n"/>
      <c r="B170" s="133" t="n"/>
      <c r="C170" s="134" t="inlineStr">
        <is>
          <t>всего накладные расходы</t>
        </is>
      </c>
      <c r="L170" s="131" t="n">
        <v>11234.49</v>
      </c>
      <c r="M170" s="132" t="n"/>
      <c r="N170" s="131" t="n">
        <v>800569.6</v>
      </c>
    </row>
    <row r="171" ht="19.35" customHeight="1">
      <c r="A171" s="128" t="n"/>
      <c r="B171" s="133" t="n"/>
      <c r="C171" s="134" t="inlineStr">
        <is>
          <t>всего сметная прибыль</t>
        </is>
      </c>
      <c r="L171" s="131" t="n">
        <v>5175.45</v>
      </c>
      <c r="M171" s="132" t="n"/>
      <c r="N171" s="131" t="n">
        <v>368801.73</v>
      </c>
    </row>
    <row r="172" ht="19.35" customHeight="1">
      <c r="A172" s="128" t="n"/>
      <c r="B172" s="135" t="n"/>
      <c r="C172" s="136" t="inlineStr">
        <is>
          <t>ВСЕГО по смете</t>
        </is>
      </c>
      <c r="L172" s="126" t="n">
        <v>37526.78</v>
      </c>
      <c r="M172" s="127" t="n"/>
      <c r="N172" s="126" t="n">
        <v>2156268.73</v>
      </c>
    </row>
    <row r="173" ht="19.35" customHeight="1">
      <c r="A173" s="128" t="n"/>
      <c r="B173" s="133" t="n"/>
      <c r="C173" s="134" t="inlineStr">
        <is>
          <t>Всего прямые затраты</t>
        </is>
      </c>
      <c r="L173" s="131" t="n">
        <v>21116.84</v>
      </c>
      <c r="M173" s="132" t="n"/>
      <c r="N173" s="131" t="n">
        <v>986897.4</v>
      </c>
    </row>
    <row r="174" ht="19.35" customHeight="1">
      <c r="A174" s="128" t="n"/>
      <c r="B174" s="133" t="n"/>
      <c r="C174" s="134" t="inlineStr">
        <is>
          <t>в том числе</t>
        </is>
      </c>
      <c r="L174" s="131" t="n"/>
      <c r="M174" s="132" t="n"/>
      <c r="N174" s="131" t="n"/>
    </row>
    <row r="175" ht="19.35" customHeight="1">
      <c r="A175" s="128" t="n"/>
      <c r="B175" s="133" t="n"/>
      <c r="C175" s="134" t="inlineStr">
        <is>
          <t>- оплата труда рабочих (ОТ)</t>
        </is>
      </c>
      <c r="L175" s="131" t="n">
        <v>10822.89</v>
      </c>
      <c r="M175" s="132" t="n"/>
      <c r="N175" s="131" t="n">
        <v>771239.15</v>
      </c>
    </row>
    <row r="176" ht="19.35" customHeight="1">
      <c r="A176" s="128" t="n"/>
      <c r="B176" s="133" t="n"/>
      <c r="C176" s="134" t="inlineStr">
        <is>
          <t>- эксплуатация машин и механизмов</t>
        </is>
      </c>
      <c r="L176" s="131" t="n">
        <v>10293.95</v>
      </c>
      <c r="M176" s="132" t="n"/>
      <c r="N176" s="131" t="n">
        <v>215658.25</v>
      </c>
    </row>
    <row r="177" ht="19.35" customHeight="1">
      <c r="A177" s="128" t="n"/>
      <c r="B177" s="133" t="n"/>
      <c r="C177" s="134" t="inlineStr">
        <is>
          <t>в т.ч. эксплуатация машин и механизмов без учета доплат к оплате труда машинистов</t>
        </is>
      </c>
      <c r="L177" s="131" t="n">
        <v>10293.95</v>
      </c>
      <c r="M177" s="132" t="n"/>
      <c r="N177" s="131" t="n">
        <v>215658.25</v>
      </c>
    </row>
    <row r="178" ht="19.35" customHeight="1">
      <c r="A178" s="128" t="n"/>
      <c r="B178" s="133" t="n"/>
      <c r="C178" s="134" t="inlineStr">
        <is>
          <t>- в т.ч. оплата труда машинистов (ОТм)</t>
        </is>
      </c>
      <c r="L178" s="131" t="n">
        <v>1800.13</v>
      </c>
      <c r="M178" s="132" t="n"/>
      <c r="N178" s="131" t="n">
        <v>128277.26</v>
      </c>
    </row>
    <row r="179" ht="19.35" customHeight="1">
      <c r="A179" s="128" t="n"/>
      <c r="B179" s="133" t="n"/>
      <c r="C179" s="134" t="inlineStr">
        <is>
          <t>Всего ФОТ (справочно)</t>
        </is>
      </c>
      <c r="L179" s="131" t="n">
        <v>12623.02</v>
      </c>
      <c r="M179" s="132" t="n"/>
      <c r="N179" s="131" t="n">
        <v>899516.41</v>
      </c>
    </row>
    <row r="180" ht="19.35" customHeight="1">
      <c r="A180" s="128" t="n"/>
      <c r="B180" s="133" t="n"/>
      <c r="C180" s="134" t="inlineStr">
        <is>
          <t>Всего накладные расходы</t>
        </is>
      </c>
      <c r="L180" s="131" t="n">
        <v>11234.49</v>
      </c>
      <c r="M180" s="132" t="n"/>
      <c r="N180" s="131" t="n">
        <v>800569.6</v>
      </c>
    </row>
    <row r="181" ht="19.35" customHeight="1">
      <c r="A181" s="128" t="n"/>
      <c r="B181" s="133" t="n"/>
      <c r="C181" s="134" t="inlineStr">
        <is>
          <t>Всего сметная прибыль</t>
        </is>
      </c>
      <c r="L181" s="131" t="n">
        <v>5175.45</v>
      </c>
      <c r="M181" s="132" t="n"/>
      <c r="N181" s="131" t="n">
        <v>368801.73</v>
      </c>
    </row>
    <row r="182" ht="19.35" customHeight="1">
      <c r="A182" s="128" t="n"/>
      <c r="B182" s="133" t="n"/>
      <c r="C182" s="134" t="inlineStr">
        <is>
          <t>Справочно</t>
        </is>
      </c>
      <c r="L182" s="131" t="n"/>
      <c r="M182" s="132" t="n"/>
      <c r="N182" s="131" t="n"/>
    </row>
    <row r="183" ht="19.35" customHeight="1">
      <c r="A183" s="128" t="n"/>
      <c r="B183" s="129" t="n"/>
      <c r="C183" s="134" t="inlineStr">
        <is>
          <t>затраты труда рабочих</t>
        </is>
      </c>
      <c r="I183" s="138" t="n">
        <v>1281.94368</v>
      </c>
      <c r="J183" s="139" t="n"/>
      <c r="K183" s="139" t="n"/>
      <c r="L183" s="132" t="n"/>
      <c r="M183" s="132" t="n"/>
      <c r="N183" s="132" t="n"/>
    </row>
    <row r="184" ht="19.35" customHeight="1">
      <c r="A184" s="128" t="n"/>
      <c r="B184" s="129" t="n"/>
      <c r="C184" s="134" t="inlineStr">
        <is>
          <t>затраты труда машинистов</t>
        </is>
      </c>
      <c r="I184" s="138" t="n">
        <v>133.34124</v>
      </c>
      <c r="J184" s="139" t="n"/>
      <c r="K184" s="139" t="n"/>
      <c r="L184" s="132" t="n"/>
      <c r="M184" s="132" t="n"/>
      <c r="N184" s="132" t="n"/>
    </row>
    <row r="185" ht="19.35" customHeight="1">
      <c r="A185" s="128" t="n"/>
      <c r="B185" s="147" t="n"/>
      <c r="C185" s="147" t="n"/>
      <c r="D185" s="125" t="n"/>
      <c r="E185" s="125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8" t="inlineStr">
        <is>
          <t>Составил: ______________________________________/  Григорова И. А. /</t>
        </is>
      </c>
    </row>
    <row r="187" ht="19.35" customHeight="1">
      <c r="A187" s="148" t="n"/>
      <c r="B187" s="148" t="n"/>
      <c r="C187" s="149" t="inlineStr">
        <is>
          <t>должность, подпись (инициалы, фамилия)</t>
        </is>
      </c>
      <c r="G187" s="150" t="n"/>
      <c r="H187" s="150" t="n"/>
      <c r="I187" s="150" t="n"/>
      <c r="J187" s="148" t="n"/>
      <c r="K187" s="148" t="n"/>
      <c r="L187" s="148" t="n"/>
      <c r="M187" s="148" t="n"/>
      <c r="N187" s="148" t="n"/>
    </row>
    <row r="188" ht="19.35" customHeight="1">
      <c r="A188" s="148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9" t="inlineStr">
        <is>
          <t>должность, подпись (инициалы, фамилия)</t>
        </is>
      </c>
      <c r="G189" s="150" t="n"/>
      <c r="H189" s="150" t="n"/>
      <c r="I189" s="150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6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02-34-14</t>
        </is>
      </c>
    </row>
    <row r="25" ht="19.35" customHeight="1">
      <c r="A25" s="56" t="inlineStr">
        <is>
          <t>34 ВЛ 220 Зейская ГЭС - Магдагачи. Зейский р-он Ивановский сельсовет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102.63</v>
      </c>
      <c r="M31" s="65" t="n">
        <v>1.44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236.06</v>
      </c>
      <c r="E32" s="72" t="inlineStr">
        <is>
          <t>(</t>
        </is>
      </c>
      <c r="F32" s="71" t="n">
        <v>3.31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171.87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236.06</v>
      </c>
      <c r="E34" s="72" t="inlineStr">
        <is>
          <t>(</t>
        </is>
      </c>
      <c r="F34" s="78" t="n">
        <v>3.31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243-258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4.41</v>
      </c>
      <c r="H44" s="95" t="n">
        <v>1</v>
      </c>
      <c r="I44" s="118" t="n">
        <v>4.41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1" t="n">
        <v>0.96</v>
      </c>
      <c r="L46" s="101" t="n">
        <v>475.39</v>
      </c>
      <c r="M46" s="101" t="n">
        <v>71.26000000000001</v>
      </c>
      <c r="N46" s="103" t="n">
        <v>33876.29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7" t="n">
        <v>13.4</v>
      </c>
      <c r="H47" s="151" t="n">
        <v>0.96</v>
      </c>
      <c r="I47" s="279" t="n">
        <v>56.73024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475.39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475.39</v>
      </c>
      <c r="M49" s="100" t="n"/>
      <c r="N49" s="103" t="n">
        <v>33876.29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423.1</v>
      </c>
      <c r="M50" s="100" t="n"/>
      <c r="N50" s="113" t="n">
        <v>30149.9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194.91</v>
      </c>
      <c r="M51" s="100" t="n"/>
      <c r="N51" s="103" t="n">
        <v>13889.28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5" t="n">
        <v>1093.4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2.19</v>
      </c>
      <c r="H53" s="95" t="n">
        <v>1</v>
      </c>
      <c r="I53" s="118" t="n">
        <v>2.19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1" t="n">
        <v>0.96</v>
      </c>
      <c r="L55" s="101" t="n">
        <v>680.0599999999999</v>
      </c>
      <c r="M55" s="101" t="n">
        <v>71.26000000000001</v>
      </c>
      <c r="N55" s="103" t="n">
        <v>48461.08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7" t="n">
        <v>38.6</v>
      </c>
      <c r="H56" s="151" t="n">
        <v>0.96</v>
      </c>
      <c r="I56" s="279" t="n">
        <v>81.15264000000001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680.0599999999999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680.0599999999999</v>
      </c>
      <c r="M58" s="100" t="n"/>
      <c r="N58" s="103" t="n">
        <v>48461.08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605.25</v>
      </c>
      <c r="M59" s="100" t="n"/>
      <c r="N59" s="113" t="n">
        <v>43130.36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278.82</v>
      </c>
      <c r="M60" s="100" t="n"/>
      <c r="N60" s="103" t="n">
        <v>19869.04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5" t="n">
        <v>1564.13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0.73</v>
      </c>
      <c r="H62" s="95" t="n">
        <v>1</v>
      </c>
      <c r="I62" s="118" t="n">
        <v>0.73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1" t="n">
        <v>0.96</v>
      </c>
      <c r="L64" s="101" t="n">
        <v>284.83</v>
      </c>
      <c r="M64" s="101" t="n">
        <v>71.26000000000001</v>
      </c>
      <c r="N64" s="103" t="n">
        <v>20296.99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7" t="n">
        <v>48.5</v>
      </c>
      <c r="H65" s="151" t="n">
        <v>0.96</v>
      </c>
      <c r="I65" s="276" t="n">
        <v>33.9888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284.83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284.83</v>
      </c>
      <c r="M67" s="100" t="n"/>
      <c r="N67" s="103" t="n">
        <v>20296.99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253.5</v>
      </c>
      <c r="M68" s="100" t="n"/>
      <c r="N68" s="113" t="n">
        <v>18064.32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116.78</v>
      </c>
      <c r="M69" s="100" t="n"/>
      <c r="N69" s="103" t="n">
        <v>8321.77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8" t="n">
        <v>655.11</v>
      </c>
      <c r="M70" s="114" t="n"/>
      <c r="N70" s="94" t="n"/>
    </row>
    <row r="71" ht="19.35" customHeight="1">
      <c r="A71" s="124" t="n"/>
      <c r="B71" s="124" t="n"/>
      <c r="C71" s="125" t="inlineStr">
        <is>
          <t>Итого по разделу 1. Вырубка просеки</t>
        </is>
      </c>
      <c r="L71" s="126" t="n">
        <v>3312.64</v>
      </c>
      <c r="M71" s="124" t="n"/>
      <c r="N71" s="127" t="n"/>
    </row>
    <row r="72" ht="19.35" customHeight="1">
      <c r="A72" s="128" t="n"/>
      <c r="B72" s="129" t="n"/>
      <c r="C72" s="130" t="inlineStr">
        <is>
          <t>Итого прямые затраты по разделу</t>
        </is>
      </c>
      <c r="L72" s="131" t="n">
        <v>1440.28</v>
      </c>
      <c r="M72" s="132" t="n"/>
      <c r="N72" s="131" t="n">
        <v>102634.36</v>
      </c>
    </row>
    <row r="73" ht="19.35" customHeight="1">
      <c r="A73" s="128" t="n"/>
      <c r="B73" s="129" t="n"/>
      <c r="C73" s="130" t="inlineStr">
        <is>
          <t>в том числе</t>
        </is>
      </c>
      <c r="L73" s="131" t="n"/>
      <c r="M73" s="132" t="n"/>
      <c r="N73" s="131" t="n"/>
    </row>
    <row r="74" ht="19.35" customHeight="1">
      <c r="A74" s="128" t="n"/>
      <c r="B74" s="129" t="n"/>
      <c r="C74" s="130" t="inlineStr">
        <is>
          <t>- оплата труда (ОТ)</t>
        </is>
      </c>
      <c r="L74" s="131" t="n">
        <v>1440.28</v>
      </c>
      <c r="M74" s="132" t="n"/>
      <c r="N74" s="131" t="n">
        <v>102634.36</v>
      </c>
    </row>
    <row r="75" ht="19.35" customHeight="1">
      <c r="A75" s="128" t="n"/>
      <c r="B75" s="129" t="n"/>
      <c r="C75" s="130" t="inlineStr">
        <is>
          <t>- эксплуатация машин и механизмов</t>
        </is>
      </c>
      <c r="L75" s="131" t="n">
        <v>0</v>
      </c>
      <c r="M75" s="132" t="n"/>
      <c r="N75" s="131" t="n">
        <v>0</v>
      </c>
    </row>
    <row r="76" ht="19.35" customHeight="1">
      <c r="A76" s="128" t="n"/>
      <c r="B76" s="133" t="n"/>
      <c r="C76" s="134" t="inlineStr">
        <is>
          <t>в том числе</t>
        </is>
      </c>
      <c r="L76" s="131" t="n"/>
      <c r="M76" s="132" t="n"/>
      <c r="N76" s="131" t="n"/>
    </row>
    <row r="77" ht="19.35" customHeight="1">
      <c r="A77" s="128" t="n"/>
      <c r="B77" s="133" t="n"/>
      <c r="C77" s="134" t="inlineStr">
        <is>
          <t>эксплуатация машин и механизмов без учета доплат к оплате труда машинистов</t>
        </is>
      </c>
      <c r="L77" s="131" t="n">
        <v>0</v>
      </c>
      <c r="M77" s="132" t="n"/>
      <c r="N77" s="131" t="n">
        <v>0</v>
      </c>
    </row>
    <row r="78" ht="19.35" customHeight="1">
      <c r="A78" s="128" t="n"/>
      <c r="B78" s="133" t="n"/>
      <c r="C78" s="134" t="inlineStr">
        <is>
          <t>в том числе</t>
        </is>
      </c>
      <c r="L78" s="131" t="n"/>
      <c r="M78" s="132" t="n"/>
      <c r="N78" s="131" t="n"/>
    </row>
    <row r="79" ht="19.35" customHeight="1">
      <c r="A79" s="128" t="n"/>
      <c r="B79" s="133" t="n"/>
      <c r="C79" s="134" t="inlineStr">
        <is>
          <t>оплата труда машинистов (ОТм)</t>
        </is>
      </c>
      <c r="L79" s="131" t="n">
        <v>0</v>
      </c>
      <c r="M79" s="132" t="n"/>
      <c r="N79" s="131" t="n">
        <v>0</v>
      </c>
    </row>
    <row r="80" ht="19.35" customHeight="1">
      <c r="A80" s="128" t="n"/>
      <c r="B80" s="129" t="n"/>
      <c r="C80" s="130" t="inlineStr">
        <is>
          <t>Итого ФОТ (справочно)</t>
        </is>
      </c>
      <c r="L80" s="131" t="n">
        <v>1440.28</v>
      </c>
      <c r="M80" s="132" t="n"/>
      <c r="N80" s="131" t="n">
        <v>102634.36</v>
      </c>
    </row>
    <row r="81" ht="19.35" customHeight="1">
      <c r="A81" s="128" t="n"/>
      <c r="B81" s="129" t="n"/>
      <c r="C81" s="130" t="inlineStr">
        <is>
          <t>Итого накладные расходы</t>
        </is>
      </c>
      <c r="L81" s="131" t="n">
        <v>1281.85</v>
      </c>
      <c r="M81" s="132" t="n"/>
      <c r="N81" s="131" t="n">
        <v>91344.58</v>
      </c>
    </row>
    <row r="82" ht="19.35" customHeight="1">
      <c r="A82" s="128" t="n"/>
      <c r="B82" s="129" t="n"/>
      <c r="C82" s="130" t="inlineStr">
        <is>
          <t>Итого сметная прибыль</t>
        </is>
      </c>
      <c r="L82" s="131" t="n">
        <v>590.51</v>
      </c>
      <c r="M82" s="132" t="n"/>
      <c r="N82" s="131" t="n">
        <v>42080.09</v>
      </c>
    </row>
    <row r="83" ht="19.35" customHeight="1">
      <c r="A83" s="128" t="n"/>
      <c r="B83" s="135" t="n"/>
      <c r="C83" s="136" t="inlineStr">
        <is>
          <t>Итого по разделу</t>
        </is>
      </c>
      <c r="L83" s="126" t="n">
        <v>3312.64</v>
      </c>
      <c r="M83" s="137" t="n"/>
      <c r="N83" s="126" t="n">
        <v>236059.03</v>
      </c>
    </row>
    <row r="84" ht="19.35" customHeight="1">
      <c r="A84" s="128" t="n"/>
      <c r="B84" s="133" t="n"/>
      <c r="C84" s="134" t="inlineStr">
        <is>
          <t>Справочно</t>
        </is>
      </c>
      <c r="L84" s="131" t="n"/>
      <c r="M84" s="132" t="n"/>
      <c r="N84" s="131" t="n"/>
    </row>
    <row r="85" ht="19.35" customHeight="1">
      <c r="A85" s="128" t="n"/>
      <c r="B85" s="129" t="n"/>
      <c r="C85" s="134" t="inlineStr">
        <is>
          <t>затраты труда рабочих</t>
        </is>
      </c>
      <c r="I85" s="138" t="n">
        <v>171.87168</v>
      </c>
      <c r="J85" s="139" t="n"/>
      <c r="K85" s="139" t="n"/>
      <c r="L85" s="132" t="n"/>
      <c r="M85" s="132" t="n"/>
      <c r="N85" s="132" t="n"/>
    </row>
    <row r="86" ht="19.35" customHeight="1">
      <c r="A86" s="128" t="n"/>
      <c r="B86" s="129" t="n"/>
      <c r="C86" s="134" t="inlineStr">
        <is>
          <t>затраты труда машинистов</t>
        </is>
      </c>
      <c r="I86" s="138" t="n">
        <v>0</v>
      </c>
      <c r="J86" s="139" t="n"/>
      <c r="K86" s="139" t="n"/>
      <c r="L86" s="132" t="n"/>
      <c r="M86" s="132" t="n"/>
      <c r="N86" s="132" t="n"/>
    </row>
    <row r="87" ht="19.35" customHeight="1">
      <c r="A87" s="140" t="n"/>
      <c r="B87" s="141" t="n"/>
      <c r="C87" s="142" t="inlineStr">
        <is>
          <t>ВСЕГО по смете</t>
        </is>
      </c>
      <c r="D87" s="143" t="n"/>
      <c r="E87" s="143" t="n"/>
      <c r="F87" s="144" t="n"/>
      <c r="G87" s="144" t="n"/>
      <c r="H87" s="144" t="n"/>
      <c r="I87" s="144" t="n"/>
      <c r="J87" s="144" t="n"/>
      <c r="K87" s="144" t="n"/>
      <c r="L87" s="145" t="n"/>
      <c r="M87" s="144" t="n"/>
      <c r="N87" s="146" t="n"/>
    </row>
    <row r="88" ht="19.35" customHeight="1">
      <c r="A88" s="128" t="n"/>
      <c r="B88" s="135" t="n"/>
      <c r="C88" s="136" t="inlineStr">
        <is>
          <t>Итого по всем разделам</t>
        </is>
      </c>
      <c r="L88" s="126" t="n">
        <v>3312.64</v>
      </c>
      <c r="M88" s="127" t="n"/>
      <c r="N88" s="126" t="n"/>
    </row>
    <row r="89" ht="19.35" customHeight="1">
      <c r="A89" s="128" t="n"/>
      <c r="B89" s="129" t="n"/>
      <c r="C89" s="130" t="inlineStr">
        <is>
          <t>ВСЕГО строительные работы</t>
        </is>
      </c>
      <c r="L89" s="131" t="n">
        <v>3312.64</v>
      </c>
      <c r="M89" s="132" t="n"/>
      <c r="N89" s="131" t="n">
        <v>236059.03</v>
      </c>
    </row>
    <row r="90" ht="19.35" customHeight="1">
      <c r="A90" s="128" t="n"/>
      <c r="B90" s="133" t="n"/>
      <c r="C90" s="134" t="inlineStr">
        <is>
          <t>в том числе</t>
        </is>
      </c>
      <c r="L90" s="131" t="n"/>
      <c r="M90" s="132" t="n"/>
      <c r="N90" s="131" t="n"/>
    </row>
    <row r="91" ht="19.35" customHeight="1">
      <c r="A91" s="128" t="n"/>
      <c r="B91" s="133" t="n"/>
      <c r="C91" s="134" t="inlineStr">
        <is>
          <t>всего прямые затраты</t>
        </is>
      </c>
      <c r="L91" s="131" t="n">
        <v>1440.28</v>
      </c>
      <c r="M91" s="132" t="n"/>
      <c r="N91" s="131" t="n">
        <v>102634.36</v>
      </c>
    </row>
    <row r="92" ht="19.35" customHeight="1">
      <c r="A92" s="128" t="n"/>
      <c r="B92" s="133" t="n"/>
      <c r="C92" s="134" t="inlineStr">
        <is>
          <t>в том числе</t>
        </is>
      </c>
      <c r="L92" s="131" t="n"/>
      <c r="M92" s="132" t="n"/>
      <c r="N92" s="131" t="n"/>
    </row>
    <row r="93" ht="19.35" customHeight="1">
      <c r="A93" s="128" t="n"/>
      <c r="B93" s="133" t="n"/>
      <c r="C93" s="134" t="inlineStr">
        <is>
          <t>- оплата труда (ОТ)</t>
        </is>
      </c>
      <c r="L93" s="131" t="n">
        <v>1440.28</v>
      </c>
      <c r="M93" s="132" t="n"/>
      <c r="N93" s="131" t="n">
        <v>102634.36</v>
      </c>
    </row>
    <row r="94" ht="19.35" customHeight="1">
      <c r="A94" s="128" t="n"/>
      <c r="B94" s="133" t="n"/>
      <c r="C94" s="134" t="inlineStr">
        <is>
          <t>- эксплуатация машин и механизмов</t>
        </is>
      </c>
      <c r="L94" s="131" t="n">
        <v>0</v>
      </c>
      <c r="M94" s="132" t="n"/>
      <c r="N94" s="131" t="n">
        <v>0</v>
      </c>
    </row>
    <row r="95" ht="19.35" customHeight="1">
      <c r="A95" s="128" t="n"/>
      <c r="B95" s="133" t="n"/>
      <c r="C95" s="134" t="inlineStr">
        <is>
          <t>в т.ч. эксплуатация машин и механизмов без учета доплат к оплате труда машинистов</t>
        </is>
      </c>
      <c r="L95" s="131" t="n">
        <v>0</v>
      </c>
      <c r="M95" s="132" t="n"/>
      <c r="N95" s="131" t="n">
        <v>0</v>
      </c>
    </row>
    <row r="96" ht="19.35" customHeight="1">
      <c r="A96" s="128" t="n"/>
      <c r="B96" s="133" t="n"/>
      <c r="C96" s="134" t="inlineStr">
        <is>
          <t>- в т.ч. оплата труда машинистов (ОТм)</t>
        </is>
      </c>
      <c r="L96" s="131" t="n">
        <v>0</v>
      </c>
      <c r="M96" s="132" t="n"/>
      <c r="N96" s="131" t="n">
        <v>0</v>
      </c>
    </row>
    <row r="97" ht="19.35" customHeight="1">
      <c r="A97" s="128" t="n"/>
      <c r="B97" s="133" t="n"/>
      <c r="C97" s="134" t="inlineStr">
        <is>
          <t>всего ФОТ (справочно)</t>
        </is>
      </c>
      <c r="L97" s="131" t="n">
        <v>1440.28</v>
      </c>
      <c r="M97" s="132" t="n"/>
      <c r="N97" s="131" t="n">
        <v>102634.36</v>
      </c>
    </row>
    <row r="98" ht="19.35" customHeight="1">
      <c r="A98" s="128" t="n"/>
      <c r="B98" s="133" t="n"/>
      <c r="C98" s="134" t="inlineStr">
        <is>
          <t>всего накладные расходы</t>
        </is>
      </c>
      <c r="L98" s="131" t="n">
        <v>1281.85</v>
      </c>
      <c r="M98" s="132" t="n"/>
      <c r="N98" s="131" t="n">
        <v>91344.58</v>
      </c>
    </row>
    <row r="99" ht="19.35" customHeight="1">
      <c r="A99" s="128" t="n"/>
      <c r="B99" s="133" t="n"/>
      <c r="C99" s="134" t="inlineStr">
        <is>
          <t>всего сметная прибыль</t>
        </is>
      </c>
      <c r="L99" s="131" t="n">
        <v>590.51</v>
      </c>
      <c r="M99" s="132" t="n"/>
      <c r="N99" s="131" t="n">
        <v>42080.09</v>
      </c>
    </row>
    <row r="100" ht="19.35" customHeight="1">
      <c r="A100" s="128" t="n"/>
      <c r="B100" s="135" t="n"/>
      <c r="C100" s="136" t="inlineStr">
        <is>
          <t>ВСЕГО по смете</t>
        </is>
      </c>
      <c r="L100" s="126" t="n">
        <v>3312.64</v>
      </c>
      <c r="M100" s="127" t="n"/>
      <c r="N100" s="126" t="n">
        <v>236059.03</v>
      </c>
    </row>
    <row r="101" ht="19.35" customHeight="1">
      <c r="A101" s="128" t="n"/>
      <c r="B101" s="133" t="n"/>
      <c r="C101" s="134" t="inlineStr">
        <is>
          <t>Всего прямые затраты</t>
        </is>
      </c>
      <c r="L101" s="131" t="n">
        <v>1440.28</v>
      </c>
      <c r="M101" s="132" t="n"/>
      <c r="N101" s="131" t="n">
        <v>102634.36</v>
      </c>
    </row>
    <row r="102" ht="19.35" customHeight="1">
      <c r="A102" s="128" t="n"/>
      <c r="B102" s="133" t="n"/>
      <c r="C102" s="134" t="inlineStr">
        <is>
          <t>в том числе</t>
        </is>
      </c>
      <c r="L102" s="131" t="n"/>
      <c r="M102" s="132" t="n"/>
      <c r="N102" s="131" t="n"/>
    </row>
    <row r="103" ht="19.35" customHeight="1">
      <c r="A103" s="128" t="n"/>
      <c r="B103" s="133" t="n"/>
      <c r="C103" s="134" t="inlineStr">
        <is>
          <t>- оплата труда рабочих (ОТ)</t>
        </is>
      </c>
      <c r="L103" s="131" t="n">
        <v>1440.28</v>
      </c>
      <c r="M103" s="132" t="n"/>
      <c r="N103" s="131" t="n">
        <v>102634.36</v>
      </c>
    </row>
    <row r="104" ht="19.35" customHeight="1">
      <c r="A104" s="128" t="n"/>
      <c r="B104" s="133" t="n"/>
      <c r="C104" s="134" t="inlineStr">
        <is>
          <t>- эксплуатация машин и механизмов</t>
        </is>
      </c>
      <c r="L104" s="131" t="n">
        <v>0</v>
      </c>
      <c r="M104" s="132" t="n"/>
      <c r="N104" s="131" t="n">
        <v>0</v>
      </c>
    </row>
    <row r="105" ht="19.35" customHeight="1">
      <c r="A105" s="128" t="n"/>
      <c r="B105" s="133" t="n"/>
      <c r="C105" s="134" t="inlineStr">
        <is>
          <t>в т.ч. эксплуатация машин и механизмов без учета доплат к оплате труда машинистов</t>
        </is>
      </c>
      <c r="L105" s="131" t="n">
        <v>0</v>
      </c>
      <c r="M105" s="132" t="n"/>
      <c r="N105" s="131" t="n">
        <v>0</v>
      </c>
    </row>
    <row r="106" ht="19.35" customHeight="1">
      <c r="A106" s="128" t="n"/>
      <c r="B106" s="133" t="n"/>
      <c r="C106" s="134" t="inlineStr">
        <is>
          <t>- в т.ч. оплата труда машинистов (ОТм)</t>
        </is>
      </c>
      <c r="L106" s="131" t="n">
        <v>0</v>
      </c>
      <c r="M106" s="132" t="n"/>
      <c r="N106" s="131" t="n">
        <v>0</v>
      </c>
    </row>
    <row r="107" ht="19.35" customHeight="1">
      <c r="A107" s="128" t="n"/>
      <c r="B107" s="133" t="n"/>
      <c r="C107" s="134" t="inlineStr">
        <is>
          <t>Всего ФОТ (справочно)</t>
        </is>
      </c>
      <c r="L107" s="131" t="n">
        <v>1440.28</v>
      </c>
      <c r="M107" s="132" t="n"/>
      <c r="N107" s="131" t="n">
        <v>102634.36</v>
      </c>
    </row>
    <row r="108" ht="19.35" customHeight="1">
      <c r="A108" s="128" t="n"/>
      <c r="B108" s="133" t="n"/>
      <c r="C108" s="134" t="inlineStr">
        <is>
          <t>Всего накладные расходы</t>
        </is>
      </c>
      <c r="L108" s="131" t="n">
        <v>1281.85</v>
      </c>
      <c r="M108" s="132" t="n"/>
      <c r="N108" s="131" t="n">
        <v>91344.58</v>
      </c>
    </row>
    <row r="109" ht="19.35" customHeight="1">
      <c r="A109" s="128" t="n"/>
      <c r="B109" s="133" t="n"/>
      <c r="C109" s="134" t="inlineStr">
        <is>
          <t>Всего сметная прибыль</t>
        </is>
      </c>
      <c r="L109" s="131" t="n">
        <v>590.51</v>
      </c>
      <c r="M109" s="132" t="n"/>
      <c r="N109" s="131" t="n">
        <v>42080.09</v>
      </c>
    </row>
    <row r="110" ht="19.35" customHeight="1">
      <c r="A110" s="128" t="n"/>
      <c r="B110" s="133" t="n"/>
      <c r="C110" s="134" t="inlineStr">
        <is>
          <t>Справочно</t>
        </is>
      </c>
      <c r="L110" s="131" t="n"/>
      <c r="M110" s="132" t="n"/>
      <c r="N110" s="131" t="n"/>
    </row>
    <row r="111" ht="19.35" customHeight="1">
      <c r="A111" s="128" t="n"/>
      <c r="B111" s="129" t="n"/>
      <c r="C111" s="134" t="inlineStr">
        <is>
          <t>затраты труда рабочих</t>
        </is>
      </c>
      <c r="I111" s="138" t="n">
        <v>171.87168</v>
      </c>
      <c r="J111" s="139" t="n"/>
      <c r="K111" s="139" t="n"/>
      <c r="L111" s="132" t="n"/>
      <c r="M111" s="132" t="n"/>
      <c r="N111" s="132" t="n"/>
    </row>
    <row r="112" ht="19.35" customHeight="1">
      <c r="A112" s="128" t="n"/>
      <c r="B112" s="129" t="n"/>
      <c r="C112" s="134" t="inlineStr">
        <is>
          <t>затраты труда машинистов</t>
        </is>
      </c>
      <c r="I112" s="138" t="n">
        <v>0</v>
      </c>
      <c r="J112" s="139" t="n"/>
      <c r="K112" s="139" t="n"/>
      <c r="L112" s="132" t="n"/>
      <c r="M112" s="132" t="n"/>
      <c r="N112" s="132" t="n"/>
    </row>
    <row r="113" ht="19.35" customHeight="1">
      <c r="A113" s="128" t="n"/>
      <c r="B113" s="147" t="n"/>
      <c r="C113" s="147" t="n"/>
      <c r="D113" s="125" t="n"/>
      <c r="E113" s="125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8" t="inlineStr">
        <is>
          <t>Составил: ______________________________________/  Григорова И. А. /</t>
        </is>
      </c>
    </row>
    <row r="115" ht="19.35" customHeight="1">
      <c r="A115" s="148" t="n"/>
      <c r="B115" s="148" t="n"/>
      <c r="C115" s="149" t="inlineStr">
        <is>
          <t>должность, подпись (инициалы, фамилия)</t>
        </is>
      </c>
      <c r="G115" s="150" t="n"/>
      <c r="H115" s="150" t="n"/>
      <c r="I115" s="150" t="n"/>
      <c r="J115" s="148" t="n"/>
      <c r="K115" s="148" t="n"/>
      <c r="L115" s="148" t="n"/>
      <c r="M115" s="148" t="n"/>
      <c r="N115" s="148" t="n"/>
    </row>
    <row r="116" ht="19.35" customHeight="1">
      <c r="A116" s="148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9" t="inlineStr">
        <is>
          <t>должность, подпись (инициалы, фамилия)</t>
        </is>
      </c>
      <c r="G117" s="150" t="n"/>
      <c r="H117" s="150" t="n"/>
      <c r="I117" s="150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17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02-34-15</t>
        </is>
      </c>
    </row>
    <row r="25" ht="19.35" customHeight="1">
      <c r="A25" s="56" t="inlineStr">
        <is>
          <t>34 ВЛ 220 Зейская ГЭС - Магдагачи. Магдагачинский р-он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73.48</v>
      </c>
      <c r="M31" s="65" t="n">
        <v>1.03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202.79</v>
      </c>
      <c r="E32" s="72" t="inlineStr">
        <is>
          <t>(</t>
        </is>
      </c>
      <c r="F32" s="71" t="n">
        <v>3.49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122.05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11.78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202.79</v>
      </c>
      <c r="E34" s="72" t="inlineStr">
        <is>
          <t>(</t>
        </is>
      </c>
      <c r="F34" s="78" t="n">
        <v>3.49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18</v>
      </c>
      <c r="H44" s="95" t="n">
        <v>1</v>
      </c>
      <c r="I44" s="95" t="n">
        <v>18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1" t="n">
        <v>816.26</v>
      </c>
      <c r="M45" s="101" t="n">
        <v>71.26000000000001</v>
      </c>
      <c r="N45" s="103" t="n">
        <v>58166.69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278" t="n">
        <v>95.688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1" t="n">
        <v>816.26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1" t="n">
        <v>816.26</v>
      </c>
      <c r="M48" s="100" t="n"/>
      <c r="N48" s="103" t="n">
        <v>58166.69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1" t="n">
        <v>726.47</v>
      </c>
      <c r="M49" s="100" t="n"/>
      <c r="N49" s="113" t="n">
        <v>51768.35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1" t="n">
        <v>334.67</v>
      </c>
      <c r="M50" s="100" t="n"/>
      <c r="N50" s="103" t="n">
        <v>23848.34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1877.4</v>
      </c>
      <c r="M51" s="114" t="n"/>
      <c r="N51" s="94" t="n"/>
    </row>
    <row r="52" ht="19.35" customHeight="1">
      <c r="A52" s="90" t="inlineStr">
        <is>
          <t>Пролет 350-354,428-429,438-442,490-495,526-527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0.38</v>
      </c>
      <c r="H53" s="95" t="n">
        <v>1</v>
      </c>
      <c r="I53" s="118" t="n">
        <v>0.38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22.33</v>
      </c>
      <c r="M54" s="101" t="n">
        <v>71.26000000000001</v>
      </c>
      <c r="N54" s="103" t="n">
        <v>1591.24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9" t="n">
        <v>2.37576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22.33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22.33</v>
      </c>
      <c r="M57" s="100" t="n"/>
      <c r="N57" s="103" t="n">
        <v>1591.24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19.87</v>
      </c>
      <c r="M58" s="100" t="n"/>
      <c r="N58" s="113" t="n">
        <v>1416.2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9.16</v>
      </c>
      <c r="M59" s="100" t="n"/>
      <c r="N59" s="101" t="n">
        <v>652.41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8" t="n">
        <v>51.36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0.19</v>
      </c>
      <c r="H61" s="95" t="n">
        <v>1</v>
      </c>
      <c r="I61" s="118" t="n">
        <v>0.19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21.65</v>
      </c>
      <c r="M62" s="101" t="n">
        <v>71.26000000000001</v>
      </c>
      <c r="N62" s="103" t="n">
        <v>1542.78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7" t="n">
        <v>10.1</v>
      </c>
      <c r="H63" s="273" t="n">
        <v>1.2</v>
      </c>
      <c r="I63" s="276" t="n">
        <v>2.3028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21.65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21.65</v>
      </c>
      <c r="M65" s="100" t="n"/>
      <c r="N65" s="103" t="n">
        <v>1542.78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19.27</v>
      </c>
      <c r="M66" s="100" t="n"/>
      <c r="N66" s="113" t="n">
        <v>1373.07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8.880000000000001</v>
      </c>
      <c r="M67" s="100" t="n"/>
      <c r="N67" s="101" t="n">
        <v>632.54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8" t="n">
        <v>49.8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0.07000000000000001</v>
      </c>
      <c r="H69" s="95" t="n">
        <v>1</v>
      </c>
      <c r="I69" s="118" t="n">
        <v>0.07000000000000001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10.58</v>
      </c>
      <c r="M70" s="101" t="n">
        <v>71.26000000000001</v>
      </c>
      <c r="N70" s="101" t="n">
        <v>753.9299999999999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7" t="n">
        <v>13.4</v>
      </c>
      <c r="H71" s="273" t="n">
        <v>1.2</v>
      </c>
      <c r="I71" s="276" t="n">
        <v>1.1256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10.58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10.58</v>
      </c>
      <c r="M73" s="100" t="n"/>
      <c r="N73" s="101" t="n">
        <v>753.9299999999999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9.42</v>
      </c>
      <c r="M74" s="100" t="n"/>
      <c r="N74" s="121" t="n">
        <v>671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4.34</v>
      </c>
      <c r="M75" s="100" t="n"/>
      <c r="N75" s="101" t="n">
        <v>309.11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8" t="n">
        <v>24.34</v>
      </c>
      <c r="M76" s="114" t="n"/>
      <c r="N76" s="94" t="n"/>
    </row>
    <row r="77" ht="68.65000000000001" customHeight="1">
      <c r="A77" s="88" t="inlineStr">
        <is>
          <t>5</t>
        </is>
      </c>
      <c r="B77" s="91" t="inlineStr">
        <is>
          <t>ФЕР01-02-100-01</t>
        </is>
      </c>
      <c r="C77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271" t="n"/>
      <c r="E77" s="272" t="n"/>
      <c r="F77" s="93" t="inlineStr">
        <is>
          <t>100 шт</t>
        </is>
      </c>
      <c r="G77" s="94" t="n">
        <v>0.38</v>
      </c>
      <c r="H77" s="95" t="n">
        <v>1</v>
      </c>
      <c r="I77" s="118" t="n">
        <v>0.38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115.44</v>
      </c>
      <c r="K78" s="273" t="n">
        <v>1.2</v>
      </c>
      <c r="L78" s="101" t="n">
        <v>52.64</v>
      </c>
      <c r="M78" s="101" t="n">
        <v>71.26000000000001</v>
      </c>
      <c r="N78" s="103" t="n">
        <v>3751.13</v>
      </c>
    </row>
    <row r="79" ht="19.35" customHeight="1">
      <c r="A79" s="96" t="n"/>
      <c r="B79" s="97" t="inlineStr">
        <is>
          <t>2</t>
        </is>
      </c>
      <c r="C79" s="98" t="inlineStr">
        <is>
          <t>ЭМ</t>
        </is>
      </c>
      <c r="D79" s="271" t="n"/>
      <c r="E79" s="272" t="n"/>
      <c r="F79" s="99" t="n"/>
      <c r="G79" s="99" t="n"/>
      <c r="H79" s="99" t="n"/>
      <c r="I79" s="100" t="n"/>
      <c r="J79" s="101" t="n">
        <v>655.4299999999999</v>
      </c>
      <c r="K79" s="273" t="n">
        <v>1.2</v>
      </c>
      <c r="L79" s="101" t="n">
        <v>298.88</v>
      </c>
      <c r="M79" s="100" t="n"/>
      <c r="N79" s="100" t="n"/>
    </row>
    <row r="80" ht="19.35" customHeight="1">
      <c r="A80" s="96" t="n"/>
      <c r="B80" s="97" t="inlineStr">
        <is>
          <t>3</t>
        </is>
      </c>
      <c r="C80" s="98" t="inlineStr">
        <is>
          <t>в т.ч. ОТм</t>
        </is>
      </c>
      <c r="D80" s="271" t="n"/>
      <c r="E80" s="272" t="n"/>
      <c r="F80" s="99" t="n"/>
      <c r="G80" s="99" t="n"/>
      <c r="H80" s="99" t="n"/>
      <c r="I80" s="100" t="n"/>
      <c r="J80" s="101" t="n">
        <v>114.62</v>
      </c>
      <c r="K80" s="273" t="n">
        <v>1.2</v>
      </c>
      <c r="L80" s="101" t="n">
        <v>52.27</v>
      </c>
      <c r="M80" s="101" t="n">
        <v>71.26000000000001</v>
      </c>
      <c r="N80" s="103" t="n">
        <v>3724.76</v>
      </c>
    </row>
    <row r="81" ht="19.35" customHeight="1">
      <c r="A81" s="96" t="n"/>
      <c r="B81" s="104" t="n"/>
      <c r="C81" s="98" t="inlineStr">
        <is>
          <t>ЗТ</t>
        </is>
      </c>
      <c r="D81" s="271" t="n"/>
      <c r="E81" s="272" t="n"/>
      <c r="F81" s="105" t="inlineStr">
        <is>
          <t>чел.-ч</t>
        </is>
      </c>
      <c r="G81" s="277" t="n">
        <v>14.8</v>
      </c>
      <c r="H81" s="273" t="n">
        <v>1.2</v>
      </c>
      <c r="I81" s="276" t="n">
        <v>6.7488</v>
      </c>
      <c r="J81" s="100" t="n"/>
      <c r="K81" s="100" t="n"/>
      <c r="L81" s="100" t="n"/>
      <c r="M81" s="100" t="n"/>
      <c r="N81" s="100" t="n"/>
    </row>
    <row r="82" ht="19.35" customHeight="1">
      <c r="A82" s="96" t="n"/>
      <c r="B82" s="104" t="n"/>
      <c r="C82" s="98" t="inlineStr">
        <is>
          <t>ЗТм</t>
        </is>
      </c>
      <c r="D82" s="271" t="n"/>
      <c r="E82" s="272" t="n"/>
      <c r="F82" s="105" t="inlineStr">
        <is>
          <t>чел.-ч</t>
        </is>
      </c>
      <c r="G82" s="101" t="n">
        <v>8.49</v>
      </c>
      <c r="H82" s="273" t="n">
        <v>1.2</v>
      </c>
      <c r="I82" s="279" t="n">
        <v>3.87144</v>
      </c>
      <c r="J82" s="100" t="n"/>
      <c r="K82" s="100" t="n"/>
      <c r="L82" s="100" t="n"/>
      <c r="M82" s="100" t="n"/>
      <c r="N82" s="100" t="n"/>
    </row>
    <row r="83" ht="19.35" customHeight="1">
      <c r="A83" s="96" t="n"/>
      <c r="B83" s="104" t="n"/>
      <c r="C83" s="98" t="inlineStr">
        <is>
          <t>Итого по расценке</t>
        </is>
      </c>
      <c r="D83" s="271" t="n"/>
      <c r="E83" s="272" t="n"/>
      <c r="F83" s="99" t="n"/>
      <c r="G83" s="107" t="n"/>
      <c r="H83" s="107" t="n"/>
      <c r="I83" s="100" t="n"/>
      <c r="J83" s="101" t="n">
        <v>770.87</v>
      </c>
      <c r="K83" s="100" t="n"/>
      <c r="L83" s="101" t="n">
        <v>351.52</v>
      </c>
      <c r="M83" s="100" t="n"/>
      <c r="N83" s="108" t="n"/>
    </row>
    <row r="84" ht="19.35" customHeight="1">
      <c r="A84" s="96" t="n"/>
      <c r="B84" s="109" t="n"/>
      <c r="C84" s="98" t="inlineStr">
        <is>
          <t>ФОТ</t>
        </is>
      </c>
      <c r="D84" s="271" t="n"/>
      <c r="E84" s="272" t="n"/>
      <c r="F84" s="99" t="n"/>
      <c r="G84" s="107" t="n"/>
      <c r="H84" s="107" t="n"/>
      <c r="I84" s="100" t="n"/>
      <c r="J84" s="100" t="n"/>
      <c r="K84" s="100" t="n"/>
      <c r="L84" s="101" t="n">
        <v>104.91</v>
      </c>
      <c r="M84" s="100" t="n"/>
      <c r="N84" s="103" t="n">
        <v>7475.89</v>
      </c>
    </row>
    <row r="85" ht="42" customHeight="1">
      <c r="A85" s="96" t="n"/>
      <c r="B85" s="110" t="inlineStr">
        <is>
          <t>Пр/812-001.4-1</t>
        </is>
      </c>
      <c r="C85" s="98" t="inlineStr">
        <is>
          <t>НР Земляные работы по другим видам работ (подготовительным, сопутствующим, укрепительным)</t>
        </is>
      </c>
      <c r="D85" s="271" t="n"/>
      <c r="E85" s="272" t="n"/>
      <c r="F85" s="105" t="inlineStr">
        <is>
          <t>%</t>
        </is>
      </c>
      <c r="G85" s="111" t="n">
        <v>89</v>
      </c>
      <c r="H85" s="112" t="n"/>
      <c r="I85" s="111" t="n">
        <v>89</v>
      </c>
      <c r="J85" s="100" t="n"/>
      <c r="K85" s="100" t="n"/>
      <c r="L85" s="101" t="n">
        <v>93.37</v>
      </c>
      <c r="M85" s="100" t="n"/>
      <c r="N85" s="113" t="n">
        <v>6653.54</v>
      </c>
    </row>
    <row r="86" ht="42" customHeight="1">
      <c r="A86" s="96" t="n"/>
      <c r="B86" s="110" t="inlineStr">
        <is>
          <t>Пр/774-001.4</t>
        </is>
      </c>
      <c r="C86" s="98" t="inlineStr">
        <is>
          <t>СП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41</v>
      </c>
      <c r="H86" s="112" t="n"/>
      <c r="I86" s="111" t="n">
        <v>41</v>
      </c>
      <c r="J86" s="100" t="n"/>
      <c r="K86" s="100" t="n"/>
      <c r="L86" s="101" t="n">
        <v>43.01</v>
      </c>
      <c r="M86" s="100" t="n"/>
      <c r="N86" s="103" t="n">
        <v>3065.11</v>
      </c>
    </row>
    <row r="87" ht="19.35" customHeight="1">
      <c r="A87" s="96" t="n"/>
      <c r="B87" s="109" t="n"/>
      <c r="C87" s="88" t="inlineStr">
        <is>
          <t>Всего по позиции</t>
        </is>
      </c>
      <c r="D87" s="271" t="n"/>
      <c r="E87" s="272" t="n"/>
      <c r="F87" s="100" t="n"/>
      <c r="G87" s="107" t="n"/>
      <c r="H87" s="107" t="n"/>
      <c r="I87" s="114" t="n"/>
      <c r="J87" s="114" t="n"/>
      <c r="K87" s="114" t="n"/>
      <c r="L87" s="118" t="n">
        <v>487.9</v>
      </c>
      <c r="M87" s="114" t="n"/>
      <c r="N87" s="94" t="n"/>
    </row>
    <row r="88" ht="55.35" customHeight="1">
      <c r="A88" s="88" t="inlineStr">
        <is>
          <t>6</t>
        </is>
      </c>
      <c r="B88" s="91" t="inlineStr">
        <is>
          <t>ФЕР01-02-100-07</t>
        </is>
      </c>
      <c r="C88" s="92" t="inlineStr">
        <is>
          <t>При трелевке на каждые последующие 100 м добавлять: к расценке 01-02-100-01</t>
        </is>
      </c>
      <c r="D88" s="271" t="n"/>
      <c r="E88" s="272" t="n"/>
      <c r="F88" s="93" t="inlineStr">
        <is>
          <t>100 шт</t>
        </is>
      </c>
      <c r="G88" s="94" t="n">
        <v>0.38</v>
      </c>
      <c r="H88" s="95" t="n">
        <v>1</v>
      </c>
      <c r="I88" s="118" t="n">
        <v>0.38</v>
      </c>
      <c r="J88" s="94" t="n"/>
      <c r="K88" s="94" t="n"/>
      <c r="L88" s="94" t="n"/>
      <c r="M88" s="94" t="n"/>
      <c r="N88" s="94" t="n"/>
    </row>
    <row r="89" ht="19.35" customHeight="1">
      <c r="A89" s="96" t="n"/>
      <c r="B89" s="97" t="inlineStr">
        <is>
          <t>1</t>
        </is>
      </c>
      <c r="C89" s="98" t="inlineStr">
        <is>
          <t>ОТ</t>
        </is>
      </c>
      <c r="D89" s="271" t="n"/>
      <c r="E89" s="272" t="n"/>
      <c r="F89" s="99" t="n"/>
      <c r="G89" s="99" t="n"/>
      <c r="H89" s="99" t="n"/>
      <c r="I89" s="100" t="n"/>
      <c r="J89" s="101" t="n">
        <v>28.94</v>
      </c>
      <c r="K89" s="273" t="n">
        <v>1.2</v>
      </c>
      <c r="L89" s="101" t="n">
        <v>13.2</v>
      </c>
      <c r="M89" s="101" t="n">
        <v>71.26000000000001</v>
      </c>
      <c r="N89" s="101" t="n">
        <v>940.63</v>
      </c>
    </row>
    <row r="90" ht="19.35" customHeight="1">
      <c r="A90" s="96" t="n"/>
      <c r="B90" s="97" t="inlineStr">
        <is>
          <t>2</t>
        </is>
      </c>
      <c r="C90" s="98" t="inlineStr">
        <is>
          <t>ЭМ</t>
        </is>
      </c>
      <c r="D90" s="271" t="n"/>
      <c r="E90" s="272" t="n"/>
      <c r="F90" s="99" t="n"/>
      <c r="G90" s="99" t="n"/>
      <c r="H90" s="99" t="n"/>
      <c r="I90" s="100" t="n"/>
      <c r="J90" s="101" t="n">
        <v>163.66</v>
      </c>
      <c r="K90" s="273" t="n">
        <v>1.2</v>
      </c>
      <c r="L90" s="101" t="n">
        <v>74.63</v>
      </c>
      <c r="M90" s="100" t="n"/>
      <c r="N90" s="100" t="n"/>
    </row>
    <row r="91" ht="19.35" customHeight="1">
      <c r="A91" s="96" t="n"/>
      <c r="B91" s="97" t="inlineStr">
        <is>
          <t>3</t>
        </is>
      </c>
      <c r="C91" s="98" t="inlineStr">
        <is>
          <t>в т.ч. ОТм</t>
        </is>
      </c>
      <c r="D91" s="271" t="n"/>
      <c r="E91" s="272" t="n"/>
      <c r="F91" s="99" t="n"/>
      <c r="G91" s="99" t="n"/>
      <c r="H91" s="99" t="n"/>
      <c r="I91" s="100" t="n"/>
      <c r="J91" s="101" t="n">
        <v>28.62</v>
      </c>
      <c r="K91" s="273" t="n">
        <v>1.2</v>
      </c>
      <c r="L91" s="101" t="n">
        <v>13.05</v>
      </c>
      <c r="M91" s="101" t="n">
        <v>71.26000000000001</v>
      </c>
      <c r="N91" s="101" t="n">
        <v>929.9400000000001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01" t="n">
        <v>3.71</v>
      </c>
      <c r="H92" s="273" t="n">
        <v>1.2</v>
      </c>
      <c r="I92" s="279" t="n">
        <v>1.69176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ЗТм</t>
        </is>
      </c>
      <c r="D93" s="271" t="n"/>
      <c r="E93" s="272" t="n"/>
      <c r="F93" s="105" t="inlineStr">
        <is>
          <t>чел.-ч</t>
        </is>
      </c>
      <c r="G93" s="101" t="n">
        <v>2.12</v>
      </c>
      <c r="H93" s="273" t="n">
        <v>1.2</v>
      </c>
      <c r="I93" s="279" t="n">
        <v>0.96672</v>
      </c>
      <c r="J93" s="100" t="n"/>
      <c r="K93" s="100" t="n"/>
      <c r="L93" s="100" t="n"/>
      <c r="M93" s="100" t="n"/>
      <c r="N93" s="100" t="n"/>
    </row>
    <row r="94" ht="19.35" customHeight="1">
      <c r="A94" s="96" t="n"/>
      <c r="B94" s="104" t="n"/>
      <c r="C94" s="98" t="inlineStr">
        <is>
          <t>Итого по расценке</t>
        </is>
      </c>
      <c r="D94" s="271" t="n"/>
      <c r="E94" s="272" t="n"/>
      <c r="F94" s="99" t="n"/>
      <c r="G94" s="107" t="n"/>
      <c r="H94" s="107" t="n"/>
      <c r="I94" s="100" t="n"/>
      <c r="J94" s="101" t="n">
        <v>192.6</v>
      </c>
      <c r="K94" s="100" t="n"/>
      <c r="L94" s="101" t="n">
        <v>87.83</v>
      </c>
      <c r="M94" s="100" t="n"/>
      <c r="N94" s="108" t="n"/>
    </row>
    <row r="95" ht="19.35" customHeight="1">
      <c r="A95" s="96" t="n"/>
      <c r="B95" s="109" t="n"/>
      <c r="C95" s="98" t="inlineStr">
        <is>
          <t>ФОТ</t>
        </is>
      </c>
      <c r="D95" s="271" t="n"/>
      <c r="E95" s="272" t="n"/>
      <c r="F95" s="99" t="n"/>
      <c r="G95" s="107" t="n"/>
      <c r="H95" s="107" t="n"/>
      <c r="I95" s="100" t="n"/>
      <c r="J95" s="100" t="n"/>
      <c r="K95" s="100" t="n"/>
      <c r="L95" s="101" t="n">
        <v>26.25</v>
      </c>
      <c r="M95" s="100" t="n"/>
      <c r="N95" s="103" t="n">
        <v>1870.57</v>
      </c>
    </row>
    <row r="96" ht="42" customHeight="1">
      <c r="A96" s="96" t="n"/>
      <c r="B96" s="110" t="inlineStr">
        <is>
          <t>Пр/812-001.4-1</t>
        </is>
      </c>
      <c r="C96" s="98" t="inlineStr">
        <is>
          <t>НР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89</v>
      </c>
      <c r="H96" s="112" t="n"/>
      <c r="I96" s="111" t="n">
        <v>89</v>
      </c>
      <c r="J96" s="100" t="n"/>
      <c r="K96" s="100" t="n"/>
      <c r="L96" s="101" t="n">
        <v>23.36</v>
      </c>
      <c r="M96" s="100" t="n"/>
      <c r="N96" s="113" t="n">
        <v>1664.81</v>
      </c>
    </row>
    <row r="97" ht="42" customHeight="1">
      <c r="A97" s="96" t="n"/>
      <c r="B97" s="110" t="inlineStr">
        <is>
          <t>Пр/774-001.4</t>
        </is>
      </c>
      <c r="C97" s="98" t="inlineStr">
        <is>
          <t>СП Земляные работы по другим видам работ (подготовительным, сопутствующим, укрепительным)</t>
        </is>
      </c>
      <c r="D97" s="271" t="n"/>
      <c r="E97" s="272" t="n"/>
      <c r="F97" s="105" t="inlineStr">
        <is>
          <t>%</t>
        </is>
      </c>
      <c r="G97" s="111" t="n">
        <v>41</v>
      </c>
      <c r="H97" s="112" t="n"/>
      <c r="I97" s="111" t="n">
        <v>41</v>
      </c>
      <c r="J97" s="100" t="n"/>
      <c r="K97" s="100" t="n"/>
      <c r="L97" s="101" t="n">
        <v>10.76</v>
      </c>
      <c r="M97" s="100" t="n"/>
      <c r="N97" s="101" t="n">
        <v>766.9299999999999</v>
      </c>
    </row>
    <row r="98" ht="19.35" customHeight="1">
      <c r="A98" s="96" t="n"/>
      <c r="B98" s="109" t="n"/>
      <c r="C98" s="88" t="inlineStr">
        <is>
          <t>Всего по позиции</t>
        </is>
      </c>
      <c r="D98" s="271" t="n"/>
      <c r="E98" s="272" t="n"/>
      <c r="F98" s="100" t="n"/>
      <c r="G98" s="107" t="n"/>
      <c r="H98" s="107" t="n"/>
      <c r="I98" s="114" t="n"/>
      <c r="J98" s="114" t="n"/>
      <c r="K98" s="114" t="n"/>
      <c r="L98" s="118" t="n">
        <v>121.95</v>
      </c>
      <c r="M98" s="114" t="n"/>
      <c r="N98" s="94" t="n"/>
    </row>
    <row r="99" ht="68.65000000000001" customHeight="1">
      <c r="A99" s="88" t="inlineStr">
        <is>
          <t>7</t>
        </is>
      </c>
      <c r="B99" s="91" t="inlineStr">
        <is>
          <t>ФЕР01-02-100-02</t>
        </is>
      </c>
      <c r="C99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271" t="n"/>
      <c r="E99" s="272" t="n"/>
      <c r="F99" s="93" t="inlineStr">
        <is>
          <t>100 шт</t>
        </is>
      </c>
      <c r="G99" s="94" t="n">
        <v>0.19</v>
      </c>
      <c r="H99" s="95" t="n">
        <v>1</v>
      </c>
      <c r="I99" s="118" t="n">
        <v>0.19</v>
      </c>
      <c r="J99" s="94" t="n"/>
      <c r="K99" s="94" t="n"/>
      <c r="L99" s="94" t="n"/>
      <c r="M99" s="94" t="n"/>
      <c r="N99" s="94" t="n"/>
    </row>
    <row r="100" ht="19.35" customHeight="1">
      <c r="A100" s="96" t="n"/>
      <c r="B100" s="97" t="inlineStr">
        <is>
          <t>1</t>
        </is>
      </c>
      <c r="C100" s="98" t="inlineStr">
        <is>
          <t>ОТ</t>
        </is>
      </c>
      <c r="D100" s="271" t="n"/>
      <c r="E100" s="272" t="n"/>
      <c r="F100" s="99" t="n"/>
      <c r="G100" s="99" t="n"/>
      <c r="H100" s="99" t="n"/>
      <c r="I100" s="100" t="n"/>
      <c r="J100" s="101" t="n">
        <v>201.24</v>
      </c>
      <c r="K100" s="273" t="n">
        <v>1.2</v>
      </c>
      <c r="L100" s="101" t="n">
        <v>45.88</v>
      </c>
      <c r="M100" s="101" t="n">
        <v>71.26000000000001</v>
      </c>
      <c r="N100" s="103" t="n">
        <v>3269.41</v>
      </c>
    </row>
    <row r="101" ht="19.35" customHeight="1">
      <c r="A101" s="96" t="n"/>
      <c r="B101" s="97" t="inlineStr">
        <is>
          <t>2</t>
        </is>
      </c>
      <c r="C101" s="98" t="inlineStr">
        <is>
          <t>ЭМ</t>
        </is>
      </c>
      <c r="D101" s="271" t="n"/>
      <c r="E101" s="272" t="n"/>
      <c r="F101" s="99" t="n"/>
      <c r="G101" s="99" t="n"/>
      <c r="H101" s="99" t="n"/>
      <c r="I101" s="100" t="n"/>
      <c r="J101" s="103" t="n">
        <v>1142.56</v>
      </c>
      <c r="K101" s="273" t="n">
        <v>1.2</v>
      </c>
      <c r="L101" s="101" t="n">
        <v>260.5</v>
      </c>
      <c r="M101" s="100" t="n"/>
      <c r="N101" s="100" t="n"/>
    </row>
    <row r="102" ht="19.35" customHeight="1">
      <c r="A102" s="96" t="n"/>
      <c r="B102" s="97" t="inlineStr">
        <is>
          <t>3</t>
        </is>
      </c>
      <c r="C102" s="98" t="inlineStr">
        <is>
          <t>в т.ч. ОТм</t>
        </is>
      </c>
      <c r="D102" s="271" t="n"/>
      <c r="E102" s="272" t="n"/>
      <c r="F102" s="99" t="n"/>
      <c r="G102" s="99" t="n"/>
      <c r="H102" s="99" t="n"/>
      <c r="I102" s="100" t="n"/>
      <c r="J102" s="101" t="n">
        <v>199.8</v>
      </c>
      <c r="K102" s="273" t="n">
        <v>1.2</v>
      </c>
      <c r="L102" s="101" t="n">
        <v>45.55</v>
      </c>
      <c r="M102" s="101" t="n">
        <v>71.26000000000001</v>
      </c>
      <c r="N102" s="103" t="n">
        <v>3245.89</v>
      </c>
    </row>
    <row r="103" ht="19.35" customHeight="1">
      <c r="A103" s="96" t="n"/>
      <c r="B103" s="104" t="n"/>
      <c r="C103" s="98" t="inlineStr">
        <is>
          <t>ЗТ</t>
        </is>
      </c>
      <c r="D103" s="271" t="n"/>
      <c r="E103" s="272" t="n"/>
      <c r="F103" s="105" t="inlineStr">
        <is>
          <t>чел.-ч</t>
        </is>
      </c>
      <c r="G103" s="277" t="n">
        <v>25.8</v>
      </c>
      <c r="H103" s="273" t="n">
        <v>1.2</v>
      </c>
      <c r="I103" s="276" t="n">
        <v>5.8824</v>
      </c>
      <c r="J103" s="100" t="n"/>
      <c r="K103" s="100" t="n"/>
      <c r="L103" s="100" t="n"/>
      <c r="M103" s="100" t="n"/>
      <c r="N103" s="100" t="n"/>
    </row>
    <row r="104" ht="19.35" customHeight="1">
      <c r="A104" s="96" t="n"/>
      <c r="B104" s="104" t="n"/>
      <c r="C104" s="98" t="inlineStr">
        <is>
          <t>ЗТм</t>
        </is>
      </c>
      <c r="D104" s="271" t="n"/>
      <c r="E104" s="272" t="n"/>
      <c r="F104" s="105" t="inlineStr">
        <is>
          <t>чел.-ч</t>
        </is>
      </c>
      <c r="G104" s="277" t="n">
        <v>14.8</v>
      </c>
      <c r="H104" s="273" t="n">
        <v>1.2</v>
      </c>
      <c r="I104" s="276" t="n">
        <v>3.3744</v>
      </c>
      <c r="J104" s="100" t="n"/>
      <c r="K104" s="100" t="n"/>
      <c r="L104" s="100" t="n"/>
      <c r="M104" s="100" t="n"/>
      <c r="N104" s="100" t="n"/>
    </row>
    <row r="105" ht="19.35" customHeight="1">
      <c r="A105" s="96" t="n"/>
      <c r="B105" s="104" t="n"/>
      <c r="C105" s="98" t="inlineStr">
        <is>
          <t>Итого по расценке</t>
        </is>
      </c>
      <c r="D105" s="271" t="n"/>
      <c r="E105" s="272" t="n"/>
      <c r="F105" s="99" t="n"/>
      <c r="G105" s="107" t="n"/>
      <c r="H105" s="107" t="n"/>
      <c r="I105" s="100" t="n"/>
      <c r="J105" s="103" t="n">
        <v>1343.8</v>
      </c>
      <c r="K105" s="100" t="n"/>
      <c r="L105" s="101" t="n">
        <v>306.38</v>
      </c>
      <c r="M105" s="100" t="n"/>
      <c r="N105" s="108" t="n"/>
    </row>
    <row r="106" ht="19.35" customHeight="1">
      <c r="A106" s="96" t="n"/>
      <c r="B106" s="109" t="n"/>
      <c r="C106" s="98" t="inlineStr">
        <is>
          <t>ФОТ</t>
        </is>
      </c>
      <c r="D106" s="271" t="n"/>
      <c r="E106" s="272" t="n"/>
      <c r="F106" s="99" t="n"/>
      <c r="G106" s="107" t="n"/>
      <c r="H106" s="107" t="n"/>
      <c r="I106" s="100" t="n"/>
      <c r="J106" s="100" t="n"/>
      <c r="K106" s="100" t="n"/>
      <c r="L106" s="101" t="n">
        <v>91.43000000000001</v>
      </c>
      <c r="M106" s="100" t="n"/>
      <c r="N106" s="103" t="n">
        <v>6515.3</v>
      </c>
    </row>
    <row r="107" ht="42" customHeight="1">
      <c r="A107" s="96" t="n"/>
      <c r="B107" s="110" t="inlineStr">
        <is>
          <t>Пр/812-001.4-1</t>
        </is>
      </c>
      <c r="C107" s="98" t="inlineStr">
        <is>
          <t>НР Земляные работы по другим видам работ (подготовительным, сопутствующим, укрепительным)</t>
        </is>
      </c>
      <c r="D107" s="271" t="n"/>
      <c r="E107" s="272" t="n"/>
      <c r="F107" s="105" t="inlineStr">
        <is>
          <t>%</t>
        </is>
      </c>
      <c r="G107" s="111" t="n">
        <v>89</v>
      </c>
      <c r="H107" s="112" t="n"/>
      <c r="I107" s="111" t="n">
        <v>89</v>
      </c>
      <c r="J107" s="100" t="n"/>
      <c r="K107" s="100" t="n"/>
      <c r="L107" s="101" t="n">
        <v>81.37</v>
      </c>
      <c r="M107" s="100" t="n"/>
      <c r="N107" s="113" t="n">
        <v>5798.62</v>
      </c>
    </row>
    <row r="108" ht="42" customHeight="1">
      <c r="A108" s="96" t="n"/>
      <c r="B108" s="110" t="inlineStr">
        <is>
          <t>Пр/774-001.4</t>
        </is>
      </c>
      <c r="C108" s="98" t="inlineStr">
        <is>
          <t>СП Земляные работы по другим видам работ (подготовительным, сопутствующим, укрепительным)</t>
        </is>
      </c>
      <c r="D108" s="271" t="n"/>
      <c r="E108" s="272" t="n"/>
      <c r="F108" s="105" t="inlineStr">
        <is>
          <t>%</t>
        </is>
      </c>
      <c r="G108" s="111" t="n">
        <v>41</v>
      </c>
      <c r="H108" s="112" t="n"/>
      <c r="I108" s="111" t="n">
        <v>41</v>
      </c>
      <c r="J108" s="100" t="n"/>
      <c r="K108" s="100" t="n"/>
      <c r="L108" s="101" t="n">
        <v>37.49</v>
      </c>
      <c r="M108" s="100" t="n"/>
      <c r="N108" s="103" t="n">
        <v>2671.27</v>
      </c>
    </row>
    <row r="109" ht="19.35" customHeight="1">
      <c r="A109" s="96" t="n"/>
      <c r="B109" s="109" t="n"/>
      <c r="C109" s="88" t="inlineStr">
        <is>
          <t>Всего по позиции</t>
        </is>
      </c>
      <c r="D109" s="271" t="n"/>
      <c r="E109" s="272" t="n"/>
      <c r="F109" s="100" t="n"/>
      <c r="G109" s="107" t="n"/>
      <c r="H109" s="107" t="n"/>
      <c r="I109" s="114" t="n"/>
      <c r="J109" s="114" t="n"/>
      <c r="K109" s="114" t="n"/>
      <c r="L109" s="118" t="n">
        <v>425.24</v>
      </c>
      <c r="M109" s="114" t="n"/>
      <c r="N109" s="94" t="n"/>
    </row>
    <row r="110" ht="55.35" customHeight="1">
      <c r="A110" s="88" t="inlineStr">
        <is>
          <t>8</t>
        </is>
      </c>
      <c r="B110" s="91" t="inlineStr">
        <is>
          <t>ФЕР01-02-100-08</t>
        </is>
      </c>
      <c r="C110" s="92" t="inlineStr">
        <is>
          <t>При трелевке на каждые последующие 100 м добавлять: к расценке 01-02-100-02</t>
        </is>
      </c>
      <c r="D110" s="271" t="n"/>
      <c r="E110" s="272" t="n"/>
      <c r="F110" s="93" t="inlineStr">
        <is>
          <t>100 шт</t>
        </is>
      </c>
      <c r="G110" s="94" t="n">
        <v>0.19</v>
      </c>
      <c r="H110" s="95" t="n">
        <v>1</v>
      </c>
      <c r="I110" s="118" t="n">
        <v>0.19</v>
      </c>
      <c r="J110" s="94" t="n"/>
      <c r="K110" s="94" t="n"/>
      <c r="L110" s="94" t="n"/>
      <c r="M110" s="94" t="n"/>
      <c r="N110" s="94" t="n"/>
    </row>
    <row r="111" ht="19.35" customHeight="1">
      <c r="A111" s="96" t="n"/>
      <c r="B111" s="97" t="inlineStr">
        <is>
          <t>1</t>
        </is>
      </c>
      <c r="C111" s="98" t="inlineStr">
        <is>
          <t>ОТ</t>
        </is>
      </c>
      <c r="D111" s="271" t="n"/>
      <c r="E111" s="272" t="n"/>
      <c r="F111" s="99" t="n"/>
      <c r="G111" s="99" t="n"/>
      <c r="H111" s="99" t="n"/>
      <c r="I111" s="100" t="n"/>
      <c r="J111" s="101" t="n">
        <v>58.34</v>
      </c>
      <c r="K111" s="273" t="n">
        <v>1.2</v>
      </c>
      <c r="L111" s="101" t="n">
        <v>13.3</v>
      </c>
      <c r="M111" s="101" t="n">
        <v>71.26000000000001</v>
      </c>
      <c r="N111" s="101" t="n">
        <v>947.76</v>
      </c>
    </row>
    <row r="112" ht="19.35" customHeight="1">
      <c r="A112" s="96" t="n"/>
      <c r="B112" s="97" t="inlineStr">
        <is>
          <t>2</t>
        </is>
      </c>
      <c r="C112" s="98" t="inlineStr">
        <is>
          <t>ЭМ</t>
        </is>
      </c>
      <c r="D112" s="271" t="n"/>
      <c r="E112" s="272" t="n"/>
      <c r="F112" s="99" t="n"/>
      <c r="G112" s="99" t="n"/>
      <c r="H112" s="99" t="n"/>
      <c r="I112" s="100" t="n"/>
      <c r="J112" s="101" t="n">
        <v>330.42</v>
      </c>
      <c r="K112" s="273" t="n">
        <v>1.2</v>
      </c>
      <c r="L112" s="101" t="n">
        <v>75.34</v>
      </c>
      <c r="M112" s="100" t="n"/>
      <c r="N112" s="100" t="n"/>
    </row>
    <row r="113" ht="19.35" customHeight="1">
      <c r="A113" s="96" t="n"/>
      <c r="B113" s="97" t="inlineStr">
        <is>
          <t>3</t>
        </is>
      </c>
      <c r="C113" s="98" t="inlineStr">
        <is>
          <t>в т.ч. ОТм</t>
        </is>
      </c>
      <c r="D113" s="271" t="n"/>
      <c r="E113" s="272" t="n"/>
      <c r="F113" s="99" t="n"/>
      <c r="G113" s="99" t="n"/>
      <c r="H113" s="99" t="n"/>
      <c r="I113" s="100" t="n"/>
      <c r="J113" s="101" t="n">
        <v>57.78</v>
      </c>
      <c r="K113" s="273" t="n">
        <v>1.2</v>
      </c>
      <c r="L113" s="101" t="n">
        <v>13.17</v>
      </c>
      <c r="M113" s="101" t="n">
        <v>71.26000000000001</v>
      </c>
      <c r="N113" s="101" t="n">
        <v>938.49</v>
      </c>
    </row>
    <row r="114" ht="19.35" customHeight="1">
      <c r="A114" s="96" t="n"/>
      <c r="B114" s="104" t="n"/>
      <c r="C114" s="98" t="inlineStr">
        <is>
          <t>ЗТ</t>
        </is>
      </c>
      <c r="D114" s="271" t="n"/>
      <c r="E114" s="272" t="n"/>
      <c r="F114" s="105" t="inlineStr">
        <is>
          <t>чел.-ч</t>
        </is>
      </c>
      <c r="G114" s="101" t="n">
        <v>7.48</v>
      </c>
      <c r="H114" s="273" t="n">
        <v>1.2</v>
      </c>
      <c r="I114" s="279" t="n">
        <v>1.70544</v>
      </c>
      <c r="J114" s="100" t="n"/>
      <c r="K114" s="100" t="n"/>
      <c r="L114" s="100" t="n"/>
      <c r="M114" s="100" t="n"/>
      <c r="N114" s="100" t="n"/>
    </row>
    <row r="115" ht="19.35" customHeight="1">
      <c r="A115" s="96" t="n"/>
      <c r="B115" s="104" t="n"/>
      <c r="C115" s="98" t="inlineStr">
        <is>
          <t>ЗТм</t>
        </is>
      </c>
      <c r="D115" s="271" t="n"/>
      <c r="E115" s="272" t="n"/>
      <c r="F115" s="105" t="inlineStr">
        <is>
          <t>чел.-ч</t>
        </is>
      </c>
      <c r="G115" s="101" t="n">
        <v>4.28</v>
      </c>
      <c r="H115" s="273" t="n">
        <v>1.2</v>
      </c>
      <c r="I115" s="279" t="n">
        <v>0.97584</v>
      </c>
      <c r="J115" s="100" t="n"/>
      <c r="K115" s="100" t="n"/>
      <c r="L115" s="100" t="n"/>
      <c r="M115" s="100" t="n"/>
      <c r="N115" s="100" t="n"/>
    </row>
    <row r="116" ht="19.35" customHeight="1">
      <c r="A116" s="96" t="n"/>
      <c r="B116" s="104" t="n"/>
      <c r="C116" s="98" t="inlineStr">
        <is>
          <t>Итого по расценке</t>
        </is>
      </c>
      <c r="D116" s="271" t="n"/>
      <c r="E116" s="272" t="n"/>
      <c r="F116" s="99" t="n"/>
      <c r="G116" s="107" t="n"/>
      <c r="H116" s="107" t="n"/>
      <c r="I116" s="100" t="n"/>
      <c r="J116" s="101" t="n">
        <v>388.76</v>
      </c>
      <c r="K116" s="100" t="n"/>
      <c r="L116" s="101" t="n">
        <v>88.64</v>
      </c>
      <c r="M116" s="100" t="n"/>
      <c r="N116" s="108" t="n"/>
    </row>
    <row r="117" ht="19.35" customHeight="1">
      <c r="A117" s="96" t="n"/>
      <c r="B117" s="109" t="n"/>
      <c r="C117" s="98" t="inlineStr">
        <is>
          <t>ФОТ</t>
        </is>
      </c>
      <c r="D117" s="271" t="n"/>
      <c r="E117" s="272" t="n"/>
      <c r="F117" s="99" t="n"/>
      <c r="G117" s="107" t="n"/>
      <c r="H117" s="107" t="n"/>
      <c r="I117" s="100" t="n"/>
      <c r="J117" s="100" t="n"/>
      <c r="K117" s="100" t="n"/>
      <c r="L117" s="101" t="n">
        <v>26.47</v>
      </c>
      <c r="M117" s="100" t="n"/>
      <c r="N117" s="103" t="n">
        <v>1886.25</v>
      </c>
    </row>
    <row r="118" ht="42" customHeight="1">
      <c r="A118" s="96" t="n"/>
      <c r="B118" s="110" t="inlineStr">
        <is>
          <t>Пр/812-001.4-1</t>
        </is>
      </c>
      <c r="C118" s="98" t="inlineStr">
        <is>
          <t>НР Земляные работы по другим видам работ (подготовительным, сопутствующим, укрепительным)</t>
        </is>
      </c>
      <c r="D118" s="271" t="n"/>
      <c r="E118" s="272" t="n"/>
      <c r="F118" s="105" t="inlineStr">
        <is>
          <t>%</t>
        </is>
      </c>
      <c r="G118" s="111" t="n">
        <v>89</v>
      </c>
      <c r="H118" s="112" t="n"/>
      <c r="I118" s="111" t="n">
        <v>89</v>
      </c>
      <c r="J118" s="100" t="n"/>
      <c r="K118" s="100" t="n"/>
      <c r="L118" s="101" t="n">
        <v>23.56</v>
      </c>
      <c r="M118" s="100" t="n"/>
      <c r="N118" s="113" t="n">
        <v>1678.76</v>
      </c>
    </row>
    <row r="119" ht="42" customHeight="1">
      <c r="A119" s="96" t="n"/>
      <c r="B119" s="110" t="inlineStr">
        <is>
          <t>Пр/774-001.4</t>
        </is>
      </c>
      <c r="C119" s="98" t="inlineStr">
        <is>
          <t>СП Земляные работы по другим видам работ (подготовительным, сопутствующим, укрепительным)</t>
        </is>
      </c>
      <c r="D119" s="271" t="n"/>
      <c r="E119" s="272" t="n"/>
      <c r="F119" s="105" t="inlineStr">
        <is>
          <t>%</t>
        </is>
      </c>
      <c r="G119" s="111" t="n">
        <v>41</v>
      </c>
      <c r="H119" s="112" t="n"/>
      <c r="I119" s="111" t="n">
        <v>41</v>
      </c>
      <c r="J119" s="100" t="n"/>
      <c r="K119" s="100" t="n"/>
      <c r="L119" s="101" t="n">
        <v>10.85</v>
      </c>
      <c r="M119" s="100" t="n"/>
      <c r="N119" s="101" t="n">
        <v>773.36</v>
      </c>
    </row>
    <row r="120" ht="19.35" customHeight="1">
      <c r="A120" s="96" t="n"/>
      <c r="B120" s="109" t="n"/>
      <c r="C120" s="88" t="inlineStr">
        <is>
          <t>Всего по позиции</t>
        </is>
      </c>
      <c r="D120" s="271" t="n"/>
      <c r="E120" s="272" t="n"/>
      <c r="F120" s="100" t="n"/>
      <c r="G120" s="107" t="n"/>
      <c r="H120" s="107" t="n"/>
      <c r="I120" s="114" t="n"/>
      <c r="J120" s="114" t="n"/>
      <c r="K120" s="114" t="n"/>
      <c r="L120" s="118" t="n">
        <v>123.05</v>
      </c>
      <c r="M120" s="114" t="n"/>
      <c r="N120" s="94" t="n"/>
    </row>
    <row r="121" ht="68.65000000000001" customHeight="1">
      <c r="A121" s="88" t="inlineStr">
        <is>
          <t>9</t>
        </is>
      </c>
      <c r="B121" s="91" t="inlineStr">
        <is>
          <t>ФЕР01-02-100-03</t>
        </is>
      </c>
      <c r="C121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271" t="n"/>
      <c r="E121" s="272" t="n"/>
      <c r="F121" s="93" t="inlineStr">
        <is>
          <t>100 шт</t>
        </is>
      </c>
      <c r="G121" s="94" t="n">
        <v>0.07000000000000001</v>
      </c>
      <c r="H121" s="95" t="n">
        <v>1</v>
      </c>
      <c r="I121" s="118" t="n">
        <v>0.07000000000000001</v>
      </c>
      <c r="J121" s="94" t="n"/>
      <c r="K121" s="94" t="n"/>
      <c r="L121" s="94" t="n"/>
      <c r="M121" s="94" t="n"/>
      <c r="N121" s="94" t="n"/>
    </row>
    <row r="122" ht="19.35" customHeight="1">
      <c r="A122" s="96" t="n"/>
      <c r="B122" s="97" t="inlineStr">
        <is>
          <t>1</t>
        </is>
      </c>
      <c r="C122" s="98" t="inlineStr">
        <is>
          <t>ОТ</t>
        </is>
      </c>
      <c r="D122" s="271" t="n"/>
      <c r="E122" s="272" t="n"/>
      <c r="F122" s="99" t="n"/>
      <c r="G122" s="99" t="n"/>
      <c r="H122" s="99" t="n"/>
      <c r="I122" s="100" t="n"/>
      <c r="J122" s="101" t="n">
        <v>326.82</v>
      </c>
      <c r="K122" s="273" t="n">
        <v>1.2</v>
      </c>
      <c r="L122" s="101" t="n">
        <v>27.45</v>
      </c>
      <c r="M122" s="101" t="n">
        <v>71.26000000000001</v>
      </c>
      <c r="N122" s="103" t="n">
        <v>1956.09</v>
      </c>
    </row>
    <row r="123" ht="19.35" customHeight="1">
      <c r="A123" s="96" t="n"/>
      <c r="B123" s="97" t="inlineStr">
        <is>
          <t>2</t>
        </is>
      </c>
      <c r="C123" s="98" t="inlineStr">
        <is>
          <t>ЭМ</t>
        </is>
      </c>
      <c r="D123" s="271" t="n"/>
      <c r="E123" s="272" t="n"/>
      <c r="F123" s="99" t="n"/>
      <c r="G123" s="99" t="n"/>
      <c r="H123" s="99" t="n"/>
      <c r="I123" s="100" t="n"/>
      <c r="J123" s="103" t="n">
        <v>1852.8</v>
      </c>
      <c r="K123" s="273" t="n">
        <v>1.2</v>
      </c>
      <c r="L123" s="101" t="n">
        <v>155.64</v>
      </c>
      <c r="M123" s="100" t="n"/>
      <c r="N123" s="100" t="n"/>
    </row>
    <row r="124" ht="19.35" customHeight="1">
      <c r="A124" s="96" t="n"/>
      <c r="B124" s="97" t="inlineStr">
        <is>
          <t>3</t>
        </is>
      </c>
      <c r="C124" s="98" t="inlineStr">
        <is>
          <t>в т.ч. ОТм</t>
        </is>
      </c>
      <c r="D124" s="271" t="n"/>
      <c r="E124" s="272" t="n"/>
      <c r="F124" s="99" t="n"/>
      <c r="G124" s="99" t="n"/>
      <c r="H124" s="99" t="n"/>
      <c r="I124" s="100" t="n"/>
      <c r="J124" s="101" t="n">
        <v>324</v>
      </c>
      <c r="K124" s="273" t="n">
        <v>1.2</v>
      </c>
      <c r="L124" s="101" t="n">
        <v>27.22</v>
      </c>
      <c r="M124" s="101" t="n">
        <v>71.26000000000001</v>
      </c>
      <c r="N124" s="103" t="n">
        <v>1939.7</v>
      </c>
    </row>
    <row r="125" ht="19.35" customHeight="1">
      <c r="A125" s="96" t="n"/>
      <c r="B125" s="104" t="n"/>
      <c r="C125" s="98" t="inlineStr">
        <is>
          <t>ЗТ</t>
        </is>
      </c>
      <c r="D125" s="271" t="n"/>
      <c r="E125" s="272" t="n"/>
      <c r="F125" s="105" t="inlineStr">
        <is>
          <t>чел.-ч</t>
        </is>
      </c>
      <c r="G125" s="277" t="n">
        <v>41.9</v>
      </c>
      <c r="H125" s="273" t="n">
        <v>1.2</v>
      </c>
      <c r="I125" s="276" t="n">
        <v>3.5196</v>
      </c>
      <c r="J125" s="100" t="n"/>
      <c r="K125" s="100" t="n"/>
      <c r="L125" s="100" t="n"/>
      <c r="M125" s="100" t="n"/>
      <c r="N125" s="100" t="n"/>
    </row>
    <row r="126" ht="19.35" customHeight="1">
      <c r="A126" s="96" t="n"/>
      <c r="B126" s="104" t="n"/>
      <c r="C126" s="98" t="inlineStr">
        <is>
          <t>ЗТм</t>
        </is>
      </c>
      <c r="D126" s="271" t="n"/>
      <c r="E126" s="272" t="n"/>
      <c r="F126" s="105" t="inlineStr">
        <is>
          <t>чел.-ч</t>
        </is>
      </c>
      <c r="G126" s="123" t="n">
        <v>24</v>
      </c>
      <c r="H126" s="273" t="n">
        <v>1.2</v>
      </c>
      <c r="I126" s="278" t="n">
        <v>2.016</v>
      </c>
      <c r="J126" s="100" t="n"/>
      <c r="K126" s="100" t="n"/>
      <c r="L126" s="100" t="n"/>
      <c r="M126" s="100" t="n"/>
      <c r="N126" s="100" t="n"/>
    </row>
    <row r="127" ht="19.35" customHeight="1">
      <c r="A127" s="96" t="n"/>
      <c r="B127" s="104" t="n"/>
      <c r="C127" s="98" t="inlineStr">
        <is>
          <t>Итого по расценке</t>
        </is>
      </c>
      <c r="D127" s="271" t="n"/>
      <c r="E127" s="272" t="n"/>
      <c r="F127" s="99" t="n"/>
      <c r="G127" s="107" t="n"/>
      <c r="H127" s="107" t="n"/>
      <c r="I127" s="100" t="n"/>
      <c r="J127" s="103" t="n">
        <v>2179.62</v>
      </c>
      <c r="K127" s="100" t="n"/>
      <c r="L127" s="101" t="n">
        <v>183.09</v>
      </c>
      <c r="M127" s="100" t="n"/>
      <c r="N127" s="108" t="n"/>
    </row>
    <row r="128" ht="19.35" customHeight="1">
      <c r="A128" s="96" t="n"/>
      <c r="B128" s="109" t="n"/>
      <c r="C128" s="98" t="inlineStr">
        <is>
          <t>ФОТ</t>
        </is>
      </c>
      <c r="D128" s="271" t="n"/>
      <c r="E128" s="272" t="n"/>
      <c r="F128" s="99" t="n"/>
      <c r="G128" s="107" t="n"/>
      <c r="H128" s="107" t="n"/>
      <c r="I128" s="100" t="n"/>
      <c r="J128" s="100" t="n"/>
      <c r="K128" s="100" t="n"/>
      <c r="L128" s="101" t="n">
        <v>54.67</v>
      </c>
      <c r="M128" s="100" t="n"/>
      <c r="N128" s="103" t="n">
        <v>3895.79</v>
      </c>
    </row>
    <row r="129" ht="42" customHeight="1">
      <c r="A129" s="96" t="n"/>
      <c r="B129" s="110" t="inlineStr">
        <is>
          <t>Пр/812-001.4-1</t>
        </is>
      </c>
      <c r="C129" s="98" t="inlineStr">
        <is>
          <t>НР Земляные работы по другим видам работ (подготовительным, сопутствующим, укрепительным)</t>
        </is>
      </c>
      <c r="D129" s="271" t="n"/>
      <c r="E129" s="272" t="n"/>
      <c r="F129" s="105" t="inlineStr">
        <is>
          <t>%</t>
        </is>
      </c>
      <c r="G129" s="111" t="n">
        <v>89</v>
      </c>
      <c r="H129" s="112" t="n"/>
      <c r="I129" s="111" t="n">
        <v>89</v>
      </c>
      <c r="J129" s="100" t="n"/>
      <c r="K129" s="100" t="n"/>
      <c r="L129" s="101" t="n">
        <v>48.66</v>
      </c>
      <c r="M129" s="100" t="n"/>
      <c r="N129" s="113" t="n">
        <v>3467.25</v>
      </c>
    </row>
    <row r="130" ht="42" customHeight="1">
      <c r="A130" s="96" t="n"/>
      <c r="B130" s="110" t="inlineStr">
        <is>
          <t>Пр/774-001.4</t>
        </is>
      </c>
      <c r="C130" s="98" t="inlineStr">
        <is>
          <t>СП Земляные работы по другим видам работ (подготовительным, сопутствующим, укрепительным)</t>
        </is>
      </c>
      <c r="D130" s="271" t="n"/>
      <c r="E130" s="272" t="n"/>
      <c r="F130" s="105" t="inlineStr">
        <is>
          <t>%</t>
        </is>
      </c>
      <c r="G130" s="111" t="n">
        <v>41</v>
      </c>
      <c r="H130" s="112" t="n"/>
      <c r="I130" s="111" t="n">
        <v>41</v>
      </c>
      <c r="J130" s="100" t="n"/>
      <c r="K130" s="100" t="n"/>
      <c r="L130" s="101" t="n">
        <v>22.41</v>
      </c>
      <c r="M130" s="100" t="n"/>
      <c r="N130" s="103" t="n">
        <v>1597.27</v>
      </c>
    </row>
    <row r="131" ht="19.35" customHeight="1">
      <c r="A131" s="96" t="n"/>
      <c r="B131" s="109" t="n"/>
      <c r="C131" s="88" t="inlineStr">
        <is>
          <t>Всего по позиции</t>
        </is>
      </c>
      <c r="D131" s="271" t="n"/>
      <c r="E131" s="272" t="n"/>
      <c r="F131" s="100" t="n"/>
      <c r="G131" s="107" t="n"/>
      <c r="H131" s="107" t="n"/>
      <c r="I131" s="114" t="n"/>
      <c r="J131" s="114" t="n"/>
      <c r="K131" s="114" t="n"/>
      <c r="L131" s="118" t="n">
        <v>254.16</v>
      </c>
      <c r="M131" s="114" t="n"/>
      <c r="N131" s="94" t="n"/>
    </row>
    <row r="132" ht="55.35" customHeight="1">
      <c r="A132" s="88" t="inlineStr">
        <is>
          <t>10</t>
        </is>
      </c>
      <c r="B132" s="91" t="inlineStr">
        <is>
          <t>ФЕР01-02-100-09</t>
        </is>
      </c>
      <c r="C132" s="92" t="inlineStr">
        <is>
          <t>При трелевке на каждые последующие 100 м добавлять: к расценке 01-02-100-03</t>
        </is>
      </c>
      <c r="D132" s="271" t="n"/>
      <c r="E132" s="272" t="n"/>
      <c r="F132" s="93" t="inlineStr">
        <is>
          <t>100 шт</t>
        </is>
      </c>
      <c r="G132" s="94" t="n">
        <v>0.07000000000000001</v>
      </c>
      <c r="H132" s="95" t="n">
        <v>1</v>
      </c>
      <c r="I132" s="118" t="n">
        <v>0.07000000000000001</v>
      </c>
      <c r="J132" s="94" t="n"/>
      <c r="K132" s="94" t="n"/>
      <c r="L132" s="94" t="n"/>
      <c r="M132" s="94" t="n"/>
      <c r="N132" s="94" t="n"/>
    </row>
    <row r="133" ht="19.35" customHeight="1">
      <c r="A133" s="96" t="n"/>
      <c r="B133" s="97" t="inlineStr">
        <is>
          <t>1</t>
        </is>
      </c>
      <c r="C133" s="98" t="inlineStr">
        <is>
          <t>ОТ</t>
        </is>
      </c>
      <c r="D133" s="271" t="n"/>
      <c r="E133" s="272" t="n"/>
      <c r="F133" s="99" t="n"/>
      <c r="G133" s="99" t="n"/>
      <c r="H133" s="99" t="n"/>
      <c r="I133" s="100" t="n"/>
      <c r="J133" s="101" t="n">
        <v>93.59999999999999</v>
      </c>
      <c r="K133" s="273" t="n">
        <v>1.2</v>
      </c>
      <c r="L133" s="101" t="n">
        <v>7.86</v>
      </c>
      <c r="M133" s="101" t="n">
        <v>71.26000000000001</v>
      </c>
      <c r="N133" s="101" t="n">
        <v>560.1</v>
      </c>
    </row>
    <row r="134" ht="19.35" customHeight="1">
      <c r="A134" s="96" t="n"/>
      <c r="B134" s="97" t="inlineStr">
        <is>
          <t>2</t>
        </is>
      </c>
      <c r="C134" s="98" t="inlineStr">
        <is>
          <t>ЭМ</t>
        </is>
      </c>
      <c r="D134" s="271" t="n"/>
      <c r="E134" s="272" t="n"/>
      <c r="F134" s="99" t="n"/>
      <c r="G134" s="99" t="n"/>
      <c r="H134" s="99" t="n"/>
      <c r="I134" s="100" t="n"/>
      <c r="J134" s="101" t="n">
        <v>531.14</v>
      </c>
      <c r="K134" s="273" t="n">
        <v>1.2</v>
      </c>
      <c r="L134" s="101" t="n">
        <v>44.62</v>
      </c>
      <c r="M134" s="100" t="n"/>
      <c r="N134" s="100" t="n"/>
    </row>
    <row r="135" ht="19.35" customHeight="1">
      <c r="A135" s="96" t="n"/>
      <c r="B135" s="97" t="inlineStr">
        <is>
          <t>3</t>
        </is>
      </c>
      <c r="C135" s="98" t="inlineStr">
        <is>
          <t>в т.ч. ОТм</t>
        </is>
      </c>
      <c r="D135" s="271" t="n"/>
      <c r="E135" s="272" t="n"/>
      <c r="F135" s="99" t="n"/>
      <c r="G135" s="99" t="n"/>
      <c r="H135" s="99" t="n"/>
      <c r="I135" s="100" t="n"/>
      <c r="J135" s="101" t="n">
        <v>92.88</v>
      </c>
      <c r="K135" s="273" t="n">
        <v>1.2</v>
      </c>
      <c r="L135" s="101" t="n">
        <v>7.8</v>
      </c>
      <c r="M135" s="101" t="n">
        <v>71.26000000000001</v>
      </c>
      <c r="N135" s="101" t="n">
        <v>555.83</v>
      </c>
    </row>
    <row r="136" ht="19.35" customHeight="1">
      <c r="A136" s="96" t="n"/>
      <c r="B136" s="104" t="n"/>
      <c r="C136" s="98" t="inlineStr">
        <is>
          <t>ЗТ</t>
        </is>
      </c>
      <c r="D136" s="271" t="n"/>
      <c r="E136" s="272" t="n"/>
      <c r="F136" s="105" t="inlineStr">
        <is>
          <t>чел.-ч</t>
        </is>
      </c>
      <c r="G136" s="123" t="n">
        <v>12</v>
      </c>
      <c r="H136" s="273" t="n">
        <v>1.2</v>
      </c>
      <c r="I136" s="278" t="n">
        <v>1.008</v>
      </c>
      <c r="J136" s="100" t="n"/>
      <c r="K136" s="100" t="n"/>
      <c r="L136" s="100" t="n"/>
      <c r="M136" s="100" t="n"/>
      <c r="N136" s="100" t="n"/>
    </row>
    <row r="137" ht="19.35" customHeight="1">
      <c r="A137" s="96" t="n"/>
      <c r="B137" s="104" t="n"/>
      <c r="C137" s="98" t="inlineStr">
        <is>
          <t>ЗТм</t>
        </is>
      </c>
      <c r="D137" s="271" t="n"/>
      <c r="E137" s="272" t="n"/>
      <c r="F137" s="105" t="inlineStr">
        <is>
          <t>чел.-ч</t>
        </is>
      </c>
      <c r="G137" s="101" t="n">
        <v>6.88</v>
      </c>
      <c r="H137" s="273" t="n">
        <v>1.2</v>
      </c>
      <c r="I137" s="279" t="n">
        <v>0.57792</v>
      </c>
      <c r="J137" s="100" t="n"/>
      <c r="K137" s="100" t="n"/>
      <c r="L137" s="100" t="n"/>
      <c r="M137" s="100" t="n"/>
      <c r="N137" s="100" t="n"/>
    </row>
    <row r="138" ht="19.35" customHeight="1">
      <c r="A138" s="96" t="n"/>
      <c r="B138" s="104" t="n"/>
      <c r="C138" s="98" t="inlineStr">
        <is>
          <t>Итого по расценке</t>
        </is>
      </c>
      <c r="D138" s="271" t="n"/>
      <c r="E138" s="272" t="n"/>
      <c r="F138" s="99" t="n"/>
      <c r="G138" s="107" t="n"/>
      <c r="H138" s="107" t="n"/>
      <c r="I138" s="100" t="n"/>
      <c r="J138" s="101" t="n">
        <v>624.74</v>
      </c>
      <c r="K138" s="100" t="n"/>
      <c r="L138" s="101" t="n">
        <v>52.48</v>
      </c>
      <c r="M138" s="100" t="n"/>
      <c r="N138" s="108" t="n"/>
    </row>
    <row r="139" ht="19.35" customHeight="1">
      <c r="A139" s="96" t="n"/>
      <c r="B139" s="109" t="n"/>
      <c r="C139" s="98" t="inlineStr">
        <is>
          <t>ФОТ</t>
        </is>
      </c>
      <c r="D139" s="271" t="n"/>
      <c r="E139" s="272" t="n"/>
      <c r="F139" s="99" t="n"/>
      <c r="G139" s="107" t="n"/>
      <c r="H139" s="107" t="n"/>
      <c r="I139" s="100" t="n"/>
      <c r="J139" s="100" t="n"/>
      <c r="K139" s="100" t="n"/>
      <c r="L139" s="101" t="n">
        <v>15.66</v>
      </c>
      <c r="M139" s="100" t="n"/>
      <c r="N139" s="103" t="n">
        <v>1115.93</v>
      </c>
    </row>
    <row r="140" ht="42" customHeight="1">
      <c r="A140" s="96" t="n"/>
      <c r="B140" s="110" t="inlineStr">
        <is>
          <t>Пр/812-001.4-1</t>
        </is>
      </c>
      <c r="C140" s="98" t="inlineStr">
        <is>
          <t>НР Земляные работы по другим видам работ (подготовительным, сопутствующим, укрепительным)</t>
        </is>
      </c>
      <c r="D140" s="271" t="n"/>
      <c r="E140" s="272" t="n"/>
      <c r="F140" s="105" t="inlineStr">
        <is>
          <t>%</t>
        </is>
      </c>
      <c r="G140" s="111" t="n">
        <v>89</v>
      </c>
      <c r="H140" s="112" t="n"/>
      <c r="I140" s="111" t="n">
        <v>89</v>
      </c>
      <c r="J140" s="100" t="n"/>
      <c r="K140" s="100" t="n"/>
      <c r="L140" s="101" t="n">
        <v>13.94</v>
      </c>
      <c r="M140" s="100" t="n"/>
      <c r="N140" s="121" t="n">
        <v>993.1799999999999</v>
      </c>
    </row>
    <row r="141" ht="42" customHeight="1">
      <c r="A141" s="96" t="n"/>
      <c r="B141" s="110" t="inlineStr">
        <is>
          <t>Пр/774-001.4</t>
        </is>
      </c>
      <c r="C141" s="98" t="inlineStr">
        <is>
          <t>СП Земляные работы по другим видам работ (подготовительным, сопутствующим, укрепительным)</t>
        </is>
      </c>
      <c r="D141" s="271" t="n"/>
      <c r="E141" s="272" t="n"/>
      <c r="F141" s="105" t="inlineStr">
        <is>
          <t>%</t>
        </is>
      </c>
      <c r="G141" s="111" t="n">
        <v>41</v>
      </c>
      <c r="H141" s="112" t="n"/>
      <c r="I141" s="111" t="n">
        <v>41</v>
      </c>
      <c r="J141" s="100" t="n"/>
      <c r="K141" s="100" t="n"/>
      <c r="L141" s="101" t="n">
        <v>6.42</v>
      </c>
      <c r="M141" s="100" t="n"/>
      <c r="N141" s="101" t="n">
        <v>457.53</v>
      </c>
    </row>
    <row r="142" ht="19.35" customHeight="1">
      <c r="A142" s="96" t="n"/>
      <c r="B142" s="109" t="n"/>
      <c r="C142" s="88" t="inlineStr">
        <is>
          <t>Всего по позиции</t>
        </is>
      </c>
      <c r="D142" s="271" t="n"/>
      <c r="E142" s="272" t="n"/>
      <c r="F142" s="100" t="n"/>
      <c r="G142" s="107" t="n"/>
      <c r="H142" s="107" t="n"/>
      <c r="I142" s="114" t="n"/>
      <c r="J142" s="114" t="n"/>
      <c r="K142" s="114" t="n"/>
      <c r="L142" s="118" t="n">
        <v>72.84</v>
      </c>
      <c r="M142" s="114" t="n"/>
      <c r="N142" s="94" t="n"/>
    </row>
    <row r="143" ht="19.35" customHeight="1">
      <c r="A143" s="124" t="n"/>
      <c r="B143" s="124" t="n"/>
      <c r="C143" s="125" t="inlineStr">
        <is>
          <t>Итого по разделу 1. Вырубка просеки</t>
        </is>
      </c>
      <c r="L143" s="126" t="n">
        <v>3488.04</v>
      </c>
      <c r="M143" s="124" t="n"/>
      <c r="N143" s="127" t="n"/>
    </row>
    <row r="144" ht="19.35" customHeight="1">
      <c r="A144" s="128" t="n"/>
      <c r="B144" s="129" t="n"/>
      <c r="C144" s="130" t="inlineStr">
        <is>
          <t>Итого прямые затраты по разделу</t>
        </is>
      </c>
      <c r="L144" s="131" t="n">
        <v>1940.76</v>
      </c>
      <c r="M144" s="132" t="n"/>
      <c r="N144" s="131" t="n">
        <v>92536.09</v>
      </c>
    </row>
    <row r="145" ht="19.35" customHeight="1">
      <c r="A145" s="128" t="n"/>
      <c r="B145" s="129" t="n"/>
      <c r="C145" s="130" t="inlineStr">
        <is>
          <t>в том числе</t>
        </is>
      </c>
      <c r="L145" s="131" t="n"/>
      <c r="M145" s="132" t="n"/>
      <c r="N145" s="131" t="n"/>
    </row>
    <row r="146" ht="19.35" customHeight="1">
      <c r="A146" s="128" t="n"/>
      <c r="B146" s="129" t="n"/>
      <c r="C146" s="130" t="inlineStr">
        <is>
          <t>- оплата труда (ОТ)</t>
        </is>
      </c>
      <c r="L146" s="131" t="n">
        <v>1031.15</v>
      </c>
      <c r="M146" s="132" t="n"/>
      <c r="N146" s="131" t="n">
        <v>73479.75999999999</v>
      </c>
    </row>
    <row r="147" ht="19.35" customHeight="1">
      <c r="A147" s="128" t="n"/>
      <c r="B147" s="129" t="n"/>
      <c r="C147" s="130" t="inlineStr">
        <is>
          <t>- эксплуатация машин и механизмов</t>
        </is>
      </c>
      <c r="L147" s="131" t="n">
        <v>909.61</v>
      </c>
      <c r="M147" s="132" t="n"/>
      <c r="N147" s="131" t="n">
        <v>19056.33</v>
      </c>
    </row>
    <row r="148" ht="19.35" customHeight="1">
      <c r="A148" s="128" t="n"/>
      <c r="B148" s="133" t="n"/>
      <c r="C148" s="134" t="inlineStr">
        <is>
          <t>в том числе</t>
        </is>
      </c>
      <c r="L148" s="131" t="n"/>
      <c r="M148" s="132" t="n"/>
      <c r="N148" s="131" t="n"/>
    </row>
    <row r="149" ht="19.35" customHeight="1">
      <c r="A149" s="128" t="n"/>
      <c r="B149" s="133" t="n"/>
      <c r="C149" s="134" t="inlineStr">
        <is>
          <t>эксплуатация машин и механизмов без учета доплат к оплате труда машинистов</t>
        </is>
      </c>
      <c r="L149" s="131" t="n">
        <v>909.61</v>
      </c>
      <c r="M149" s="132" t="n"/>
      <c r="N149" s="131" t="n">
        <v>19056.33</v>
      </c>
    </row>
    <row r="150" ht="19.35" customHeight="1">
      <c r="A150" s="128" t="n"/>
      <c r="B150" s="133" t="n"/>
      <c r="C150" s="134" t="inlineStr">
        <is>
          <t>в том числе</t>
        </is>
      </c>
      <c r="L150" s="131" t="n"/>
      <c r="M150" s="132" t="n"/>
      <c r="N150" s="131" t="n"/>
    </row>
    <row r="151" ht="19.35" customHeight="1">
      <c r="A151" s="128" t="n"/>
      <c r="B151" s="133" t="n"/>
      <c r="C151" s="134" t="inlineStr">
        <is>
          <t>оплата труда машинистов (ОТм)</t>
        </is>
      </c>
      <c r="L151" s="131" t="n">
        <v>159.06</v>
      </c>
      <c r="M151" s="132" t="n"/>
      <c r="N151" s="131" t="n">
        <v>11334.61</v>
      </c>
    </row>
    <row r="152" ht="19.35" customHeight="1">
      <c r="A152" s="128" t="n"/>
      <c r="B152" s="129" t="n"/>
      <c r="C152" s="130" t="inlineStr">
        <is>
          <t>Итого ФОТ (справочно)</t>
        </is>
      </c>
      <c r="L152" s="131" t="n">
        <v>1190.21</v>
      </c>
      <c r="M152" s="132" t="n"/>
      <c r="N152" s="131" t="n">
        <v>84814.37</v>
      </c>
    </row>
    <row r="153" ht="19.35" customHeight="1">
      <c r="A153" s="128" t="n"/>
      <c r="B153" s="129" t="n"/>
      <c r="C153" s="130" t="inlineStr">
        <is>
          <t>Итого накладные расходы</t>
        </is>
      </c>
      <c r="L153" s="131" t="n">
        <v>1059.29</v>
      </c>
      <c r="M153" s="132" t="n"/>
      <c r="N153" s="131" t="n">
        <v>75484.78</v>
      </c>
    </row>
    <row r="154" ht="19.35" customHeight="1">
      <c r="A154" s="128" t="n"/>
      <c r="B154" s="129" t="n"/>
      <c r="C154" s="130" t="inlineStr">
        <is>
          <t>Итого сметная прибыль</t>
        </is>
      </c>
      <c r="L154" s="131" t="n">
        <v>487.99</v>
      </c>
      <c r="M154" s="132" t="n"/>
      <c r="N154" s="131" t="n">
        <v>34773.87</v>
      </c>
    </row>
    <row r="155" ht="19.35" customHeight="1">
      <c r="A155" s="128" t="n"/>
      <c r="B155" s="135" t="n"/>
      <c r="C155" s="136" t="inlineStr">
        <is>
          <t>Итого по разделу</t>
        </is>
      </c>
      <c r="L155" s="126" t="n">
        <v>3488.04</v>
      </c>
      <c r="M155" s="137" t="n"/>
      <c r="N155" s="126" t="n">
        <v>202794.74</v>
      </c>
    </row>
    <row r="156" ht="19.35" customHeight="1">
      <c r="A156" s="128" t="n"/>
      <c r="B156" s="133" t="n"/>
      <c r="C156" s="134" t="inlineStr">
        <is>
          <t>Справочно</t>
        </is>
      </c>
      <c r="L156" s="131" t="n"/>
      <c r="M156" s="132" t="n"/>
      <c r="N156" s="131" t="n"/>
    </row>
    <row r="157" ht="19.35" customHeight="1">
      <c r="A157" s="128" t="n"/>
      <c r="B157" s="129" t="n"/>
      <c r="C157" s="134" t="inlineStr">
        <is>
          <t>затраты труда рабочих</t>
        </is>
      </c>
      <c r="I157" s="138" t="n">
        <v>122.04816</v>
      </c>
      <c r="J157" s="139" t="n"/>
      <c r="K157" s="139" t="n"/>
      <c r="L157" s="132" t="n"/>
      <c r="M157" s="132" t="n"/>
      <c r="N157" s="132" t="n"/>
    </row>
    <row r="158" ht="19.35" customHeight="1">
      <c r="A158" s="128" t="n"/>
      <c r="B158" s="129" t="n"/>
      <c r="C158" s="134" t="inlineStr">
        <is>
          <t>затраты труда машинистов</t>
        </is>
      </c>
      <c r="I158" s="138" t="n">
        <v>11.78232</v>
      </c>
      <c r="J158" s="139" t="n"/>
      <c r="K158" s="139" t="n"/>
      <c r="L158" s="132" t="n"/>
      <c r="M158" s="132" t="n"/>
      <c r="N158" s="132" t="n"/>
    </row>
    <row r="159" ht="19.35" customHeight="1">
      <c r="A159" s="140" t="n"/>
      <c r="B159" s="141" t="n"/>
      <c r="C159" s="142" t="inlineStr">
        <is>
          <t>ВСЕГО по смете</t>
        </is>
      </c>
      <c r="D159" s="143" t="n"/>
      <c r="E159" s="143" t="n"/>
      <c r="F159" s="144" t="n"/>
      <c r="G159" s="144" t="n"/>
      <c r="H159" s="144" t="n"/>
      <c r="I159" s="144" t="n"/>
      <c r="J159" s="144" t="n"/>
      <c r="K159" s="144" t="n"/>
      <c r="L159" s="145" t="n"/>
      <c r="M159" s="144" t="n"/>
      <c r="N159" s="146" t="n"/>
    </row>
    <row r="160" ht="19.35" customHeight="1">
      <c r="A160" s="128" t="n"/>
      <c r="B160" s="135" t="n"/>
      <c r="C160" s="136" t="inlineStr">
        <is>
          <t>Итого по всем разделам</t>
        </is>
      </c>
      <c r="L160" s="126" t="n">
        <v>3488.04</v>
      </c>
      <c r="M160" s="127" t="n"/>
      <c r="N160" s="126" t="n"/>
    </row>
    <row r="161" ht="19.35" customHeight="1">
      <c r="A161" s="128" t="n"/>
      <c r="B161" s="129" t="n"/>
      <c r="C161" s="130" t="inlineStr">
        <is>
          <t>ВСЕГО строительные работы</t>
        </is>
      </c>
      <c r="L161" s="131" t="n">
        <v>3488.04</v>
      </c>
      <c r="M161" s="132" t="n"/>
      <c r="N161" s="131" t="n">
        <v>202794.74</v>
      </c>
    </row>
    <row r="162" ht="19.35" customHeight="1">
      <c r="A162" s="128" t="n"/>
      <c r="B162" s="133" t="n"/>
      <c r="C162" s="134" t="inlineStr">
        <is>
          <t>в том числе</t>
        </is>
      </c>
      <c r="L162" s="131" t="n"/>
      <c r="M162" s="132" t="n"/>
      <c r="N162" s="131" t="n"/>
    </row>
    <row r="163" ht="19.35" customHeight="1">
      <c r="A163" s="128" t="n"/>
      <c r="B163" s="133" t="n"/>
      <c r="C163" s="134" t="inlineStr">
        <is>
          <t>всего прямые затраты</t>
        </is>
      </c>
      <c r="L163" s="131" t="n">
        <v>1940.76</v>
      </c>
      <c r="M163" s="132" t="n"/>
      <c r="N163" s="131" t="n">
        <v>92536.09</v>
      </c>
    </row>
    <row r="164" ht="19.35" customHeight="1">
      <c r="A164" s="128" t="n"/>
      <c r="B164" s="133" t="n"/>
      <c r="C164" s="134" t="inlineStr">
        <is>
          <t>в том числе</t>
        </is>
      </c>
      <c r="L164" s="131" t="n"/>
      <c r="M164" s="132" t="n"/>
      <c r="N164" s="131" t="n"/>
    </row>
    <row r="165" ht="19.35" customHeight="1">
      <c r="A165" s="128" t="n"/>
      <c r="B165" s="133" t="n"/>
      <c r="C165" s="134" t="inlineStr">
        <is>
          <t>- оплата труда (ОТ)</t>
        </is>
      </c>
      <c r="L165" s="131" t="n">
        <v>1031.15</v>
      </c>
      <c r="M165" s="132" t="n"/>
      <c r="N165" s="131" t="n">
        <v>73479.75999999999</v>
      </c>
    </row>
    <row r="166" ht="19.35" customHeight="1">
      <c r="A166" s="128" t="n"/>
      <c r="B166" s="133" t="n"/>
      <c r="C166" s="134" t="inlineStr">
        <is>
          <t>- эксплуатация машин и механизмов</t>
        </is>
      </c>
      <c r="L166" s="131" t="n">
        <v>909.61</v>
      </c>
      <c r="M166" s="132" t="n"/>
      <c r="N166" s="131" t="n">
        <v>19056.33</v>
      </c>
    </row>
    <row r="167" ht="19.35" customHeight="1">
      <c r="A167" s="128" t="n"/>
      <c r="B167" s="133" t="n"/>
      <c r="C167" s="134" t="inlineStr">
        <is>
          <t>в т.ч. эксплуатация машин и механизмов без учета доплат к оплате труда машинистов</t>
        </is>
      </c>
      <c r="L167" s="131" t="n">
        <v>909.61</v>
      </c>
      <c r="M167" s="132" t="n"/>
      <c r="N167" s="131" t="n">
        <v>19056.33</v>
      </c>
    </row>
    <row r="168" ht="19.35" customHeight="1">
      <c r="A168" s="128" t="n"/>
      <c r="B168" s="133" t="n"/>
      <c r="C168" s="134" t="inlineStr">
        <is>
          <t>- в т.ч. оплата труда машинистов (ОТм)</t>
        </is>
      </c>
      <c r="L168" s="131" t="n">
        <v>159.06</v>
      </c>
      <c r="M168" s="132" t="n"/>
      <c r="N168" s="131" t="n">
        <v>11334.61</v>
      </c>
    </row>
    <row r="169" ht="19.35" customHeight="1">
      <c r="A169" s="128" t="n"/>
      <c r="B169" s="133" t="n"/>
      <c r="C169" s="134" t="inlineStr">
        <is>
          <t>всего ФОТ (справочно)</t>
        </is>
      </c>
      <c r="L169" s="131" t="n">
        <v>1190.21</v>
      </c>
      <c r="M169" s="132" t="n"/>
      <c r="N169" s="131" t="n">
        <v>84814.37</v>
      </c>
    </row>
    <row r="170" ht="19.35" customHeight="1">
      <c r="A170" s="128" t="n"/>
      <c r="B170" s="133" t="n"/>
      <c r="C170" s="134" t="inlineStr">
        <is>
          <t>всего накладные расходы</t>
        </is>
      </c>
      <c r="L170" s="131" t="n">
        <v>1059.29</v>
      </c>
      <c r="M170" s="132" t="n"/>
      <c r="N170" s="131" t="n">
        <v>75484.78</v>
      </c>
    </row>
    <row r="171" ht="19.35" customHeight="1">
      <c r="A171" s="128" t="n"/>
      <c r="B171" s="133" t="n"/>
      <c r="C171" s="134" t="inlineStr">
        <is>
          <t>всего сметная прибыль</t>
        </is>
      </c>
      <c r="L171" s="131" t="n">
        <v>487.99</v>
      </c>
      <c r="M171" s="132" t="n"/>
      <c r="N171" s="131" t="n">
        <v>34773.87</v>
      </c>
    </row>
    <row r="172" ht="19.35" customHeight="1">
      <c r="A172" s="128" t="n"/>
      <c r="B172" s="135" t="n"/>
      <c r="C172" s="136" t="inlineStr">
        <is>
          <t>ВСЕГО по смете</t>
        </is>
      </c>
      <c r="L172" s="126" t="n">
        <v>3488.04</v>
      </c>
      <c r="M172" s="127" t="n"/>
      <c r="N172" s="126" t="n">
        <v>202794.74</v>
      </c>
    </row>
    <row r="173" ht="19.35" customHeight="1">
      <c r="A173" s="128" t="n"/>
      <c r="B173" s="133" t="n"/>
      <c r="C173" s="134" t="inlineStr">
        <is>
          <t>Всего прямые затраты</t>
        </is>
      </c>
      <c r="L173" s="131" t="n">
        <v>1940.76</v>
      </c>
      <c r="M173" s="132" t="n"/>
      <c r="N173" s="131" t="n">
        <v>92536.09</v>
      </c>
    </row>
    <row r="174" ht="19.35" customHeight="1">
      <c r="A174" s="128" t="n"/>
      <c r="B174" s="133" t="n"/>
      <c r="C174" s="134" t="inlineStr">
        <is>
          <t>в том числе</t>
        </is>
      </c>
      <c r="L174" s="131" t="n"/>
      <c r="M174" s="132" t="n"/>
      <c r="N174" s="131" t="n"/>
    </row>
    <row r="175" ht="19.35" customHeight="1">
      <c r="A175" s="128" t="n"/>
      <c r="B175" s="133" t="n"/>
      <c r="C175" s="134" t="inlineStr">
        <is>
          <t>- оплата труда рабочих (ОТ)</t>
        </is>
      </c>
      <c r="L175" s="131" t="n">
        <v>1031.15</v>
      </c>
      <c r="M175" s="132" t="n"/>
      <c r="N175" s="131" t="n">
        <v>73479.75999999999</v>
      </c>
    </row>
    <row r="176" ht="19.35" customHeight="1">
      <c r="A176" s="128" t="n"/>
      <c r="B176" s="133" t="n"/>
      <c r="C176" s="134" t="inlineStr">
        <is>
          <t>- эксплуатация машин и механизмов</t>
        </is>
      </c>
      <c r="L176" s="131" t="n">
        <v>909.61</v>
      </c>
      <c r="M176" s="132" t="n"/>
      <c r="N176" s="131" t="n">
        <v>19056.33</v>
      </c>
    </row>
    <row r="177" ht="19.35" customHeight="1">
      <c r="A177" s="128" t="n"/>
      <c r="B177" s="133" t="n"/>
      <c r="C177" s="134" t="inlineStr">
        <is>
          <t>в т.ч. эксплуатация машин и механизмов без учета доплат к оплате труда машинистов</t>
        </is>
      </c>
      <c r="L177" s="131" t="n">
        <v>909.61</v>
      </c>
      <c r="M177" s="132" t="n"/>
      <c r="N177" s="131" t="n">
        <v>19056.33</v>
      </c>
    </row>
    <row r="178" ht="19.35" customHeight="1">
      <c r="A178" s="128" t="n"/>
      <c r="B178" s="133" t="n"/>
      <c r="C178" s="134" t="inlineStr">
        <is>
          <t>- в т.ч. оплата труда машинистов (ОТм)</t>
        </is>
      </c>
      <c r="L178" s="131" t="n">
        <v>159.06</v>
      </c>
      <c r="M178" s="132" t="n"/>
      <c r="N178" s="131" t="n">
        <v>11334.61</v>
      </c>
    </row>
    <row r="179" ht="19.35" customHeight="1">
      <c r="A179" s="128" t="n"/>
      <c r="B179" s="133" t="n"/>
      <c r="C179" s="134" t="inlineStr">
        <is>
          <t>Всего ФОТ (справочно)</t>
        </is>
      </c>
      <c r="L179" s="131" t="n">
        <v>1190.21</v>
      </c>
      <c r="M179" s="132" t="n"/>
      <c r="N179" s="131" t="n">
        <v>84814.37</v>
      </c>
    </row>
    <row r="180" ht="19.35" customHeight="1">
      <c r="A180" s="128" t="n"/>
      <c r="B180" s="133" t="n"/>
      <c r="C180" s="134" t="inlineStr">
        <is>
          <t>Всего накладные расходы</t>
        </is>
      </c>
      <c r="L180" s="131" t="n">
        <v>1059.29</v>
      </c>
      <c r="M180" s="132" t="n"/>
      <c r="N180" s="131" t="n">
        <v>75484.78</v>
      </c>
    </row>
    <row r="181" ht="19.35" customHeight="1">
      <c r="A181" s="128" t="n"/>
      <c r="B181" s="133" t="n"/>
      <c r="C181" s="134" t="inlineStr">
        <is>
          <t>Всего сметная прибыль</t>
        </is>
      </c>
      <c r="L181" s="131" t="n">
        <v>487.99</v>
      </c>
      <c r="M181" s="132" t="n"/>
      <c r="N181" s="131" t="n">
        <v>34773.87</v>
      </c>
    </row>
    <row r="182" ht="19.35" customHeight="1">
      <c r="A182" s="128" t="n"/>
      <c r="B182" s="133" t="n"/>
      <c r="C182" s="134" t="inlineStr">
        <is>
          <t>Справочно</t>
        </is>
      </c>
      <c r="L182" s="131" t="n"/>
      <c r="M182" s="132" t="n"/>
      <c r="N182" s="131" t="n"/>
    </row>
    <row r="183" ht="19.35" customHeight="1">
      <c r="A183" s="128" t="n"/>
      <c r="B183" s="129" t="n"/>
      <c r="C183" s="134" t="inlineStr">
        <is>
          <t>затраты труда рабочих</t>
        </is>
      </c>
      <c r="I183" s="138" t="n">
        <v>122.04816</v>
      </c>
      <c r="J183" s="139" t="n"/>
      <c r="K183" s="139" t="n"/>
      <c r="L183" s="132" t="n"/>
      <c r="M183" s="132" t="n"/>
      <c r="N183" s="132" t="n"/>
    </row>
    <row r="184" ht="19.35" customHeight="1">
      <c r="A184" s="128" t="n"/>
      <c r="B184" s="129" t="n"/>
      <c r="C184" s="134" t="inlineStr">
        <is>
          <t>затраты труда машинистов</t>
        </is>
      </c>
      <c r="I184" s="138" t="n">
        <v>11.78232</v>
      </c>
      <c r="J184" s="139" t="n"/>
      <c r="K184" s="139" t="n"/>
      <c r="L184" s="132" t="n"/>
      <c r="M184" s="132" t="n"/>
      <c r="N184" s="132" t="n"/>
    </row>
    <row r="185" ht="19.35" customHeight="1">
      <c r="A185" s="128" t="n"/>
      <c r="B185" s="147" t="n"/>
      <c r="C185" s="147" t="n"/>
      <c r="D185" s="125" t="n"/>
      <c r="E185" s="125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</row>
    <row r="186" ht="19.35" customHeight="1">
      <c r="A186" s="148" t="inlineStr">
        <is>
          <t>Составил: ______________________________________/  Григорова И. А. /</t>
        </is>
      </c>
    </row>
    <row r="187" ht="19.35" customHeight="1">
      <c r="A187" s="148" t="n"/>
      <c r="B187" s="148" t="n"/>
      <c r="C187" s="149" t="inlineStr">
        <is>
          <t>должность, подпись (инициалы, фамилия)</t>
        </is>
      </c>
      <c r="G187" s="150" t="n"/>
      <c r="H187" s="150" t="n"/>
      <c r="I187" s="150" t="n"/>
      <c r="J187" s="148" t="n"/>
      <c r="K187" s="148" t="n"/>
      <c r="L187" s="148" t="n"/>
      <c r="M187" s="148" t="n"/>
      <c r="N187" s="148" t="n"/>
    </row>
    <row r="188" ht="19.35" customHeight="1">
      <c r="A188" s="148" t="inlineStr">
        <is>
          <t>Проверил: ______________________________________ /  Черкасов А. В. /</t>
        </is>
      </c>
    </row>
    <row r="189" ht="19.35" customHeight="1">
      <c r="A189" s="4" t="n"/>
      <c r="B189" s="4" t="n"/>
      <c r="C189" s="149" t="inlineStr">
        <is>
          <t>должность, подпись (инициалы, фамилия)</t>
        </is>
      </c>
      <c r="G189" s="150" t="n"/>
      <c r="H189" s="150" t="n"/>
      <c r="I189" s="150" t="n"/>
      <c r="J189" s="4" t="n"/>
      <c r="K189" s="4" t="n"/>
      <c r="L189" s="4" t="n"/>
      <c r="M189" s="4" t="n"/>
      <c r="N189" s="4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95:E95"/>
    <mergeCell ref="C163:K163"/>
    <mergeCell ref="H15:N15"/>
    <mergeCell ref="C51:E51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18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02-34-16</t>
        </is>
      </c>
    </row>
    <row r="25" ht="19.35" customHeight="1">
      <c r="A25" s="56" t="inlineStr">
        <is>
          <t>34 ВЛ 220 Зейская ГЭС - Магдагачи. Магдагачинский р-он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9.07</v>
      </c>
      <c r="M31" s="65" t="n">
        <v>0.13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20.86</v>
      </c>
      <c r="E32" s="72" t="inlineStr">
        <is>
          <t>(</t>
        </is>
      </c>
      <c r="F32" s="71" t="n">
        <v>0.29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15.19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20.86</v>
      </c>
      <c r="E34" s="72" t="inlineStr">
        <is>
          <t>(</t>
        </is>
      </c>
      <c r="F34" s="78" t="n">
        <v>0.29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350-354,428-429,438-442,490-495,526-527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0.38</v>
      </c>
      <c r="H44" s="95" t="n">
        <v>1</v>
      </c>
      <c r="I44" s="118" t="n">
        <v>0.38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1" t="n">
        <v>0.96</v>
      </c>
      <c r="L46" s="101" t="n">
        <v>40.96</v>
      </c>
      <c r="M46" s="101" t="n">
        <v>71.26000000000001</v>
      </c>
      <c r="N46" s="103" t="n">
        <v>2918.81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7" t="n">
        <v>13.4</v>
      </c>
      <c r="H47" s="151" t="n">
        <v>0.96</v>
      </c>
      <c r="I47" s="279" t="n">
        <v>4.88832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40.96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40.96</v>
      </c>
      <c r="M49" s="100" t="n"/>
      <c r="N49" s="103" t="n">
        <v>2918.81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36.45</v>
      </c>
      <c r="M50" s="100" t="n"/>
      <c r="N50" s="113" t="n">
        <v>2597.74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16.79</v>
      </c>
      <c r="M51" s="100" t="n"/>
      <c r="N51" s="103" t="n">
        <v>1196.71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8" t="n">
        <v>94.2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0.19</v>
      </c>
      <c r="H53" s="95" t="n">
        <v>1</v>
      </c>
      <c r="I53" s="118" t="n">
        <v>0.19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1" t="n">
        <v>0.96</v>
      </c>
      <c r="L55" s="101" t="n">
        <v>59</v>
      </c>
      <c r="M55" s="101" t="n">
        <v>71.26000000000001</v>
      </c>
      <c r="N55" s="103" t="n">
        <v>4204.34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7" t="n">
        <v>38.6</v>
      </c>
      <c r="H56" s="151" t="n">
        <v>0.96</v>
      </c>
      <c r="I56" s="279" t="n">
        <v>7.04064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59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59</v>
      </c>
      <c r="M58" s="100" t="n"/>
      <c r="N58" s="103" t="n">
        <v>4204.34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52.51</v>
      </c>
      <c r="M59" s="100" t="n"/>
      <c r="N59" s="113" t="n">
        <v>3741.86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24.19</v>
      </c>
      <c r="M60" s="100" t="n"/>
      <c r="N60" s="103" t="n">
        <v>1723.78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8" t="n">
        <v>135.7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0.07000000000000001</v>
      </c>
      <c r="H62" s="95" t="n">
        <v>1</v>
      </c>
      <c r="I62" s="118" t="n">
        <v>0.07000000000000001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1" t="n">
        <v>0.96</v>
      </c>
      <c r="L64" s="101" t="n">
        <v>27.31</v>
      </c>
      <c r="M64" s="101" t="n">
        <v>71.26000000000001</v>
      </c>
      <c r="N64" s="103" t="n">
        <v>1946.11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7" t="n">
        <v>48.5</v>
      </c>
      <c r="H65" s="151" t="n">
        <v>0.96</v>
      </c>
      <c r="I65" s="276" t="n">
        <v>3.2592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27.31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27.31</v>
      </c>
      <c r="M67" s="100" t="n"/>
      <c r="N67" s="103" t="n">
        <v>1946.11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24.31</v>
      </c>
      <c r="M68" s="100" t="n"/>
      <c r="N68" s="113" t="n">
        <v>1732.04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11.2</v>
      </c>
      <c r="M69" s="100" t="n"/>
      <c r="N69" s="101" t="n">
        <v>797.91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8" t="n">
        <v>62.82</v>
      </c>
      <c r="M70" s="114" t="n"/>
      <c r="N70" s="94" t="n"/>
    </row>
    <row r="71" ht="19.35" customHeight="1">
      <c r="A71" s="124" t="n"/>
      <c r="B71" s="124" t="n"/>
      <c r="C71" s="125" t="inlineStr">
        <is>
          <t>Итого по разделу 1. Вырубка просеки</t>
        </is>
      </c>
      <c r="L71" s="126" t="n">
        <v>292.72</v>
      </c>
      <c r="M71" s="124" t="n"/>
      <c r="N71" s="127" t="n"/>
    </row>
    <row r="72" ht="19.35" customHeight="1">
      <c r="A72" s="128" t="n"/>
      <c r="B72" s="129" t="n"/>
      <c r="C72" s="130" t="inlineStr">
        <is>
          <t>Итого прямые затраты по разделу</t>
        </is>
      </c>
      <c r="L72" s="131" t="n">
        <v>127.27</v>
      </c>
      <c r="M72" s="132" t="n"/>
      <c r="N72" s="131" t="n">
        <v>9069.26</v>
      </c>
    </row>
    <row r="73" ht="19.35" customHeight="1">
      <c r="A73" s="128" t="n"/>
      <c r="B73" s="129" t="n"/>
      <c r="C73" s="130" t="inlineStr">
        <is>
          <t>в том числе</t>
        </is>
      </c>
      <c r="L73" s="131" t="n"/>
      <c r="M73" s="132" t="n"/>
      <c r="N73" s="131" t="n"/>
    </row>
    <row r="74" ht="19.35" customHeight="1">
      <c r="A74" s="128" t="n"/>
      <c r="B74" s="129" t="n"/>
      <c r="C74" s="130" t="inlineStr">
        <is>
          <t>- оплата труда (ОТ)</t>
        </is>
      </c>
      <c r="L74" s="131" t="n">
        <v>127.27</v>
      </c>
      <c r="M74" s="132" t="n"/>
      <c r="N74" s="131" t="n">
        <v>9069.26</v>
      </c>
    </row>
    <row r="75" ht="19.35" customHeight="1">
      <c r="A75" s="128" t="n"/>
      <c r="B75" s="129" t="n"/>
      <c r="C75" s="130" t="inlineStr">
        <is>
          <t>- эксплуатация машин и механизмов</t>
        </is>
      </c>
      <c r="L75" s="131" t="n">
        <v>0</v>
      </c>
      <c r="M75" s="132" t="n"/>
      <c r="N75" s="131" t="n">
        <v>0</v>
      </c>
    </row>
    <row r="76" ht="19.35" customHeight="1">
      <c r="A76" s="128" t="n"/>
      <c r="B76" s="133" t="n"/>
      <c r="C76" s="134" t="inlineStr">
        <is>
          <t>в том числе</t>
        </is>
      </c>
      <c r="L76" s="131" t="n"/>
      <c r="M76" s="132" t="n"/>
      <c r="N76" s="131" t="n"/>
    </row>
    <row r="77" ht="19.35" customHeight="1">
      <c r="A77" s="128" t="n"/>
      <c r="B77" s="133" t="n"/>
      <c r="C77" s="134" t="inlineStr">
        <is>
          <t>эксплуатация машин и механизмов без учета доплат к оплате труда машинистов</t>
        </is>
      </c>
      <c r="L77" s="131" t="n">
        <v>0</v>
      </c>
      <c r="M77" s="132" t="n"/>
      <c r="N77" s="131" t="n">
        <v>0</v>
      </c>
    </row>
    <row r="78" ht="19.35" customHeight="1">
      <c r="A78" s="128" t="n"/>
      <c r="B78" s="133" t="n"/>
      <c r="C78" s="134" t="inlineStr">
        <is>
          <t>в том числе</t>
        </is>
      </c>
      <c r="L78" s="131" t="n"/>
      <c r="M78" s="132" t="n"/>
      <c r="N78" s="131" t="n"/>
    </row>
    <row r="79" ht="19.35" customHeight="1">
      <c r="A79" s="128" t="n"/>
      <c r="B79" s="133" t="n"/>
      <c r="C79" s="134" t="inlineStr">
        <is>
          <t>оплата труда машинистов (ОТм)</t>
        </is>
      </c>
      <c r="L79" s="131" t="n">
        <v>0</v>
      </c>
      <c r="M79" s="132" t="n"/>
      <c r="N79" s="131" t="n">
        <v>0</v>
      </c>
    </row>
    <row r="80" ht="19.35" customHeight="1">
      <c r="A80" s="128" t="n"/>
      <c r="B80" s="129" t="n"/>
      <c r="C80" s="130" t="inlineStr">
        <is>
          <t>Итого ФОТ (справочно)</t>
        </is>
      </c>
      <c r="L80" s="131" t="n">
        <v>127.27</v>
      </c>
      <c r="M80" s="132" t="n"/>
      <c r="N80" s="131" t="n">
        <v>9069.26</v>
      </c>
    </row>
    <row r="81" ht="19.35" customHeight="1">
      <c r="A81" s="128" t="n"/>
      <c r="B81" s="129" t="n"/>
      <c r="C81" s="130" t="inlineStr">
        <is>
          <t>Итого накладные расходы</t>
        </is>
      </c>
      <c r="L81" s="131" t="n">
        <v>113.27</v>
      </c>
      <c r="M81" s="132" t="n"/>
      <c r="N81" s="131" t="n">
        <v>8071.64</v>
      </c>
    </row>
    <row r="82" ht="19.35" customHeight="1">
      <c r="A82" s="128" t="n"/>
      <c r="B82" s="129" t="n"/>
      <c r="C82" s="130" t="inlineStr">
        <is>
          <t>Итого сметная прибыль</t>
        </is>
      </c>
      <c r="L82" s="131" t="n">
        <v>52.18</v>
      </c>
      <c r="M82" s="132" t="n"/>
      <c r="N82" s="131" t="n">
        <v>3718.4</v>
      </c>
    </row>
    <row r="83" ht="19.35" customHeight="1">
      <c r="A83" s="128" t="n"/>
      <c r="B83" s="135" t="n"/>
      <c r="C83" s="136" t="inlineStr">
        <is>
          <t>Итого по разделу</t>
        </is>
      </c>
      <c r="L83" s="126" t="n">
        <v>292.72</v>
      </c>
      <c r="M83" s="137" t="n"/>
      <c r="N83" s="126" t="n">
        <v>20859.3</v>
      </c>
    </row>
    <row r="84" ht="19.35" customHeight="1">
      <c r="A84" s="128" t="n"/>
      <c r="B84" s="133" t="n"/>
      <c r="C84" s="134" t="inlineStr">
        <is>
          <t>Справочно</t>
        </is>
      </c>
      <c r="L84" s="131" t="n"/>
      <c r="M84" s="132" t="n"/>
      <c r="N84" s="131" t="n"/>
    </row>
    <row r="85" ht="19.35" customHeight="1">
      <c r="A85" s="128" t="n"/>
      <c r="B85" s="129" t="n"/>
      <c r="C85" s="134" t="inlineStr">
        <is>
          <t>затраты труда рабочих</t>
        </is>
      </c>
      <c r="I85" s="138" t="n">
        <v>15.18816</v>
      </c>
      <c r="J85" s="139" t="n"/>
      <c r="K85" s="139" t="n"/>
      <c r="L85" s="132" t="n"/>
      <c r="M85" s="132" t="n"/>
      <c r="N85" s="132" t="n"/>
    </row>
    <row r="86" ht="19.35" customHeight="1">
      <c r="A86" s="128" t="n"/>
      <c r="B86" s="129" t="n"/>
      <c r="C86" s="134" t="inlineStr">
        <is>
          <t>затраты труда машинистов</t>
        </is>
      </c>
      <c r="I86" s="138" t="n">
        <v>0</v>
      </c>
      <c r="J86" s="139" t="n"/>
      <c r="K86" s="139" t="n"/>
      <c r="L86" s="132" t="n"/>
      <c r="M86" s="132" t="n"/>
      <c r="N86" s="132" t="n"/>
    </row>
    <row r="87" ht="19.35" customHeight="1">
      <c r="A87" s="140" t="n"/>
      <c r="B87" s="141" t="n"/>
      <c r="C87" s="142" t="inlineStr">
        <is>
          <t>ВСЕГО по смете</t>
        </is>
      </c>
      <c r="D87" s="143" t="n"/>
      <c r="E87" s="143" t="n"/>
      <c r="F87" s="144" t="n"/>
      <c r="G87" s="144" t="n"/>
      <c r="H87" s="144" t="n"/>
      <c r="I87" s="144" t="n"/>
      <c r="J87" s="144" t="n"/>
      <c r="K87" s="144" t="n"/>
      <c r="L87" s="145" t="n"/>
      <c r="M87" s="144" t="n"/>
      <c r="N87" s="146" t="n"/>
    </row>
    <row r="88" ht="19.35" customHeight="1">
      <c r="A88" s="128" t="n"/>
      <c r="B88" s="135" t="n"/>
      <c r="C88" s="136" t="inlineStr">
        <is>
          <t>Итого по всем разделам</t>
        </is>
      </c>
      <c r="L88" s="126" t="n">
        <v>292.72</v>
      </c>
      <c r="M88" s="127" t="n"/>
      <c r="N88" s="126" t="n"/>
    </row>
    <row r="89" ht="19.35" customHeight="1">
      <c r="A89" s="128" t="n"/>
      <c r="B89" s="129" t="n"/>
      <c r="C89" s="130" t="inlineStr">
        <is>
          <t>ВСЕГО строительные работы</t>
        </is>
      </c>
      <c r="L89" s="131" t="n">
        <v>292.72</v>
      </c>
      <c r="M89" s="132" t="n"/>
      <c r="N89" s="131" t="n">
        <v>20859.3</v>
      </c>
    </row>
    <row r="90" ht="19.35" customHeight="1">
      <c r="A90" s="128" t="n"/>
      <c r="B90" s="133" t="n"/>
      <c r="C90" s="134" t="inlineStr">
        <is>
          <t>в том числе</t>
        </is>
      </c>
      <c r="L90" s="131" t="n"/>
      <c r="M90" s="132" t="n"/>
      <c r="N90" s="131" t="n"/>
    </row>
    <row r="91" ht="19.35" customHeight="1">
      <c r="A91" s="128" t="n"/>
      <c r="B91" s="133" t="n"/>
      <c r="C91" s="134" t="inlineStr">
        <is>
          <t>всего прямые затраты</t>
        </is>
      </c>
      <c r="L91" s="131" t="n">
        <v>127.27</v>
      </c>
      <c r="M91" s="132" t="n"/>
      <c r="N91" s="131" t="n">
        <v>9069.26</v>
      </c>
    </row>
    <row r="92" ht="19.35" customHeight="1">
      <c r="A92" s="128" t="n"/>
      <c r="B92" s="133" t="n"/>
      <c r="C92" s="134" t="inlineStr">
        <is>
          <t>в том числе</t>
        </is>
      </c>
      <c r="L92" s="131" t="n"/>
      <c r="M92" s="132" t="n"/>
      <c r="N92" s="131" t="n"/>
    </row>
    <row r="93" ht="19.35" customHeight="1">
      <c r="A93" s="128" t="n"/>
      <c r="B93" s="133" t="n"/>
      <c r="C93" s="134" t="inlineStr">
        <is>
          <t>- оплата труда (ОТ)</t>
        </is>
      </c>
      <c r="L93" s="131" t="n">
        <v>127.27</v>
      </c>
      <c r="M93" s="132" t="n"/>
      <c r="N93" s="131" t="n">
        <v>9069.26</v>
      </c>
    </row>
    <row r="94" ht="19.35" customHeight="1">
      <c r="A94" s="128" t="n"/>
      <c r="B94" s="133" t="n"/>
      <c r="C94" s="134" t="inlineStr">
        <is>
          <t>- эксплуатация машин и механизмов</t>
        </is>
      </c>
      <c r="L94" s="131" t="n">
        <v>0</v>
      </c>
      <c r="M94" s="132" t="n"/>
      <c r="N94" s="131" t="n">
        <v>0</v>
      </c>
    </row>
    <row r="95" ht="19.35" customHeight="1">
      <c r="A95" s="128" t="n"/>
      <c r="B95" s="133" t="n"/>
      <c r="C95" s="134" t="inlineStr">
        <is>
          <t>в т.ч. эксплуатация машин и механизмов без учета доплат к оплате труда машинистов</t>
        </is>
      </c>
      <c r="L95" s="131" t="n">
        <v>0</v>
      </c>
      <c r="M95" s="132" t="n"/>
      <c r="N95" s="131" t="n">
        <v>0</v>
      </c>
    </row>
    <row r="96" ht="19.35" customHeight="1">
      <c r="A96" s="128" t="n"/>
      <c r="B96" s="133" t="n"/>
      <c r="C96" s="134" t="inlineStr">
        <is>
          <t>- в т.ч. оплата труда машинистов (ОТм)</t>
        </is>
      </c>
      <c r="L96" s="131" t="n">
        <v>0</v>
      </c>
      <c r="M96" s="132" t="n"/>
      <c r="N96" s="131" t="n">
        <v>0</v>
      </c>
    </row>
    <row r="97" ht="19.35" customHeight="1">
      <c r="A97" s="128" t="n"/>
      <c r="B97" s="133" t="n"/>
      <c r="C97" s="134" t="inlineStr">
        <is>
          <t>всего ФОТ (справочно)</t>
        </is>
      </c>
      <c r="L97" s="131" t="n">
        <v>127.27</v>
      </c>
      <c r="M97" s="132" t="n"/>
      <c r="N97" s="131" t="n">
        <v>9069.26</v>
      </c>
    </row>
    <row r="98" ht="19.35" customHeight="1">
      <c r="A98" s="128" t="n"/>
      <c r="B98" s="133" t="n"/>
      <c r="C98" s="134" t="inlineStr">
        <is>
          <t>всего накладные расходы</t>
        </is>
      </c>
      <c r="L98" s="131" t="n">
        <v>113.27</v>
      </c>
      <c r="M98" s="132" t="n"/>
      <c r="N98" s="131" t="n">
        <v>8071.64</v>
      </c>
    </row>
    <row r="99" ht="19.35" customHeight="1">
      <c r="A99" s="128" t="n"/>
      <c r="B99" s="133" t="n"/>
      <c r="C99" s="134" t="inlineStr">
        <is>
          <t>всего сметная прибыль</t>
        </is>
      </c>
      <c r="L99" s="131" t="n">
        <v>52.18</v>
      </c>
      <c r="M99" s="132" t="n"/>
      <c r="N99" s="131" t="n">
        <v>3718.4</v>
      </c>
    </row>
    <row r="100" ht="19.35" customHeight="1">
      <c r="A100" s="128" t="n"/>
      <c r="B100" s="135" t="n"/>
      <c r="C100" s="136" t="inlineStr">
        <is>
          <t>ВСЕГО по смете</t>
        </is>
      </c>
      <c r="L100" s="126" t="n">
        <v>292.72</v>
      </c>
      <c r="M100" s="127" t="n"/>
      <c r="N100" s="126" t="n">
        <v>20859.3</v>
      </c>
    </row>
    <row r="101" ht="19.35" customHeight="1">
      <c r="A101" s="128" t="n"/>
      <c r="B101" s="133" t="n"/>
      <c r="C101" s="134" t="inlineStr">
        <is>
          <t>Всего прямые затраты</t>
        </is>
      </c>
      <c r="L101" s="131" t="n">
        <v>127.27</v>
      </c>
      <c r="M101" s="132" t="n"/>
      <c r="N101" s="131" t="n">
        <v>9069.26</v>
      </c>
    </row>
    <row r="102" ht="19.35" customHeight="1">
      <c r="A102" s="128" t="n"/>
      <c r="B102" s="133" t="n"/>
      <c r="C102" s="134" t="inlineStr">
        <is>
          <t>в том числе</t>
        </is>
      </c>
      <c r="L102" s="131" t="n"/>
      <c r="M102" s="132" t="n"/>
      <c r="N102" s="131" t="n"/>
    </row>
    <row r="103" ht="19.35" customHeight="1">
      <c r="A103" s="128" t="n"/>
      <c r="B103" s="133" t="n"/>
      <c r="C103" s="134" t="inlineStr">
        <is>
          <t>- оплата труда рабочих (ОТ)</t>
        </is>
      </c>
      <c r="L103" s="131" t="n">
        <v>127.27</v>
      </c>
      <c r="M103" s="132" t="n"/>
      <c r="N103" s="131" t="n">
        <v>9069.26</v>
      </c>
    </row>
    <row r="104" ht="19.35" customHeight="1">
      <c r="A104" s="128" t="n"/>
      <c r="B104" s="133" t="n"/>
      <c r="C104" s="134" t="inlineStr">
        <is>
          <t>- эксплуатация машин и механизмов</t>
        </is>
      </c>
      <c r="L104" s="131" t="n">
        <v>0</v>
      </c>
      <c r="M104" s="132" t="n"/>
      <c r="N104" s="131" t="n">
        <v>0</v>
      </c>
    </row>
    <row r="105" ht="19.35" customHeight="1">
      <c r="A105" s="128" t="n"/>
      <c r="B105" s="133" t="n"/>
      <c r="C105" s="134" t="inlineStr">
        <is>
          <t>в т.ч. эксплуатация машин и механизмов без учета доплат к оплате труда машинистов</t>
        </is>
      </c>
      <c r="L105" s="131" t="n">
        <v>0</v>
      </c>
      <c r="M105" s="132" t="n"/>
      <c r="N105" s="131" t="n">
        <v>0</v>
      </c>
    </row>
    <row r="106" ht="19.35" customHeight="1">
      <c r="A106" s="128" t="n"/>
      <c r="B106" s="133" t="n"/>
      <c r="C106" s="134" t="inlineStr">
        <is>
          <t>- в т.ч. оплата труда машинистов (ОТм)</t>
        </is>
      </c>
      <c r="L106" s="131" t="n">
        <v>0</v>
      </c>
      <c r="M106" s="132" t="n"/>
      <c r="N106" s="131" t="n">
        <v>0</v>
      </c>
    </row>
    <row r="107" ht="19.35" customHeight="1">
      <c r="A107" s="128" t="n"/>
      <c r="B107" s="133" t="n"/>
      <c r="C107" s="134" t="inlineStr">
        <is>
          <t>Всего ФОТ (справочно)</t>
        </is>
      </c>
      <c r="L107" s="131" t="n">
        <v>127.27</v>
      </c>
      <c r="M107" s="132" t="n"/>
      <c r="N107" s="131" t="n">
        <v>9069.26</v>
      </c>
    </row>
    <row r="108" ht="19.35" customHeight="1">
      <c r="A108" s="128" t="n"/>
      <c r="B108" s="133" t="n"/>
      <c r="C108" s="134" t="inlineStr">
        <is>
          <t>Всего накладные расходы</t>
        </is>
      </c>
      <c r="L108" s="131" t="n">
        <v>113.27</v>
      </c>
      <c r="M108" s="132" t="n"/>
      <c r="N108" s="131" t="n">
        <v>8071.64</v>
      </c>
    </row>
    <row r="109" ht="19.35" customHeight="1">
      <c r="A109" s="128" t="n"/>
      <c r="B109" s="133" t="n"/>
      <c r="C109" s="134" t="inlineStr">
        <is>
          <t>Всего сметная прибыль</t>
        </is>
      </c>
      <c r="L109" s="131" t="n">
        <v>52.18</v>
      </c>
      <c r="M109" s="132" t="n"/>
      <c r="N109" s="131" t="n">
        <v>3718.4</v>
      </c>
    </row>
    <row r="110" ht="19.35" customHeight="1">
      <c r="A110" s="128" t="n"/>
      <c r="B110" s="133" t="n"/>
      <c r="C110" s="134" t="inlineStr">
        <is>
          <t>Справочно</t>
        </is>
      </c>
      <c r="L110" s="131" t="n"/>
      <c r="M110" s="132" t="n"/>
      <c r="N110" s="131" t="n"/>
    </row>
    <row r="111" ht="19.35" customHeight="1">
      <c r="A111" s="128" t="n"/>
      <c r="B111" s="129" t="n"/>
      <c r="C111" s="134" t="inlineStr">
        <is>
          <t>затраты труда рабочих</t>
        </is>
      </c>
      <c r="I111" s="138" t="n">
        <v>15.18816</v>
      </c>
      <c r="J111" s="139" t="n"/>
      <c r="K111" s="139" t="n"/>
      <c r="L111" s="132" t="n"/>
      <c r="M111" s="132" t="n"/>
      <c r="N111" s="132" t="n"/>
    </row>
    <row r="112" ht="19.35" customHeight="1">
      <c r="A112" s="128" t="n"/>
      <c r="B112" s="129" t="n"/>
      <c r="C112" s="134" t="inlineStr">
        <is>
          <t>затраты труда машинистов</t>
        </is>
      </c>
      <c r="I112" s="138" t="n">
        <v>0</v>
      </c>
      <c r="J112" s="139" t="n"/>
      <c r="K112" s="139" t="n"/>
      <c r="L112" s="132" t="n"/>
      <c r="M112" s="132" t="n"/>
      <c r="N112" s="132" t="n"/>
    </row>
    <row r="113" ht="19.35" customHeight="1">
      <c r="A113" s="128" t="n"/>
      <c r="B113" s="147" t="n"/>
      <c r="C113" s="147" t="n"/>
      <c r="D113" s="125" t="n"/>
      <c r="E113" s="125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</row>
    <row r="114" ht="19.35" customHeight="1">
      <c r="A114" s="148" t="inlineStr">
        <is>
          <t>Составил: ______________________________________/  Григорова И. А. /</t>
        </is>
      </c>
    </row>
    <row r="115" ht="19.35" customHeight="1">
      <c r="A115" s="148" t="n"/>
      <c r="B115" s="148" t="n"/>
      <c r="C115" s="149" t="inlineStr">
        <is>
          <t>должность, подпись (инициалы, фамилия)</t>
        </is>
      </c>
      <c r="G115" s="150" t="n"/>
      <c r="H115" s="150" t="n"/>
      <c r="I115" s="150" t="n"/>
      <c r="J115" s="148" t="n"/>
      <c r="K115" s="148" t="n"/>
      <c r="L115" s="148" t="n"/>
      <c r="M115" s="148" t="n"/>
      <c r="N115" s="148" t="n"/>
    </row>
    <row r="116" ht="19.35" customHeight="1">
      <c r="A116" s="148" t="inlineStr">
        <is>
          <t>Проверил: ______________________________________ /  Черкасов А. В. /</t>
        </is>
      </c>
    </row>
    <row r="117" ht="19.35" customHeight="1">
      <c r="A117" s="4" t="n"/>
      <c r="B117" s="4" t="n"/>
      <c r="C117" s="149" t="inlineStr">
        <is>
          <t>должность, подпись (инициалы, фамилия)</t>
        </is>
      </c>
      <c r="G117" s="150" t="n"/>
      <c r="H117" s="150" t="n"/>
      <c r="I117" s="150" t="n"/>
      <c r="J117" s="4" t="n"/>
      <c r="K117" s="4" t="n"/>
      <c r="L117" s="4" t="n"/>
      <c r="M117" s="4" t="n"/>
      <c r="N117" s="4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H15:N15"/>
    <mergeCell ref="C51:E51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xl/worksheets/sheet19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02-34-17</t>
        </is>
      </c>
    </row>
    <row r="25" ht="19.35" customHeight="1">
      <c r="A25" s="56" t="inlineStr">
        <is>
          <t>34 ВЛ 220 Зейская ГЭС - Магдагачи. Магдагачинское уч. л-во Магдагачинского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759.67</v>
      </c>
      <c r="M31" s="65" t="n">
        <v>10.66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2097.98</v>
      </c>
      <c r="E32" s="72" t="inlineStr">
        <is>
          <t>(</t>
        </is>
      </c>
      <c r="F32" s="71" t="n">
        <v>36.11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1261.38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>
        <v>122.3</v>
      </c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2097.98</v>
      </c>
      <c r="E34" s="72" t="inlineStr">
        <is>
          <t>(</t>
        </is>
      </c>
      <c r="F34" s="78" t="n">
        <v>36.11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55.35" customHeight="1">
      <c r="A44" s="88" t="inlineStr">
        <is>
          <t>1</t>
        </is>
      </c>
      <c r="B44" s="91" t="inlineStr">
        <is>
          <t>ФЕР01-02-119-02</t>
        </is>
      </c>
      <c r="C44" s="92" t="inlineStr">
        <is>
          <t>Расчистка площадей от кустарника и мелколесья вручную: при средней поросли</t>
        </is>
      </c>
      <c r="D44" s="271" t="n"/>
      <c r="E44" s="272" t="n"/>
      <c r="F44" s="93" t="inlineStr">
        <is>
          <t>100 м2</t>
        </is>
      </c>
      <c r="G44" s="94" t="n">
        <v>185</v>
      </c>
      <c r="H44" s="95" t="n">
        <v>1</v>
      </c>
      <c r="I44" s="95" t="n">
        <v>185</v>
      </c>
      <c r="J44" s="94" t="n"/>
      <c r="K44" s="94" t="n"/>
      <c r="L44" s="94" t="n"/>
      <c r="M44" s="94" t="n"/>
      <c r="N44" s="94" t="n"/>
    </row>
    <row r="45" ht="19.35" customHeight="1">
      <c r="A45" s="96" t="n"/>
      <c r="B45" s="97" t="inlineStr">
        <is>
          <t>1</t>
        </is>
      </c>
      <c r="C45" s="98" t="inlineStr">
        <is>
          <t>ОТ</t>
        </is>
      </c>
      <c r="D45" s="271" t="n"/>
      <c r="E45" s="272" t="n"/>
      <c r="F45" s="99" t="n"/>
      <c r="G45" s="99" t="n"/>
      <c r="H45" s="99" t="n"/>
      <c r="I45" s="100" t="n"/>
      <c r="J45" s="101" t="n">
        <v>37.79</v>
      </c>
      <c r="K45" s="273" t="n">
        <v>1.2</v>
      </c>
      <c r="L45" s="103" t="n">
        <v>8389.379999999999</v>
      </c>
      <c r="M45" s="101" t="n">
        <v>71.26000000000001</v>
      </c>
      <c r="N45" s="103" t="n">
        <v>597827.22</v>
      </c>
    </row>
    <row r="46" ht="19.35" customHeight="1">
      <c r="A46" s="96" t="n"/>
      <c r="B46" s="104" t="n"/>
      <c r="C46" s="98" t="inlineStr">
        <is>
          <t>ЗТ</t>
        </is>
      </c>
      <c r="D46" s="271" t="n"/>
      <c r="E46" s="272" t="n"/>
      <c r="F46" s="105" t="inlineStr">
        <is>
          <t>чел.-ч</t>
        </is>
      </c>
      <c r="G46" s="101" t="n">
        <v>4.43</v>
      </c>
      <c r="H46" s="273" t="n">
        <v>1.2</v>
      </c>
      <c r="I46" s="101" t="n">
        <v>983.46</v>
      </c>
      <c r="J46" s="100" t="n"/>
      <c r="K46" s="100" t="n"/>
      <c r="L46" s="100" t="n"/>
      <c r="M46" s="100" t="n"/>
      <c r="N46" s="100" t="n"/>
    </row>
    <row r="47" ht="19.35" customHeight="1">
      <c r="A47" s="96" t="n"/>
      <c r="B47" s="104" t="n"/>
      <c r="C47" s="98" t="inlineStr">
        <is>
          <t>Итого по расценке</t>
        </is>
      </c>
      <c r="D47" s="271" t="n"/>
      <c r="E47" s="272" t="n"/>
      <c r="F47" s="99" t="n"/>
      <c r="G47" s="107" t="n"/>
      <c r="H47" s="107" t="n"/>
      <c r="I47" s="100" t="n"/>
      <c r="J47" s="101" t="n">
        <v>37.79</v>
      </c>
      <c r="K47" s="100" t="n"/>
      <c r="L47" s="103" t="n">
        <v>8389.379999999999</v>
      </c>
      <c r="M47" s="100" t="n"/>
      <c r="N47" s="108" t="n"/>
    </row>
    <row r="48" ht="19.35" customHeight="1">
      <c r="A48" s="96" t="n"/>
      <c r="B48" s="109" t="n"/>
      <c r="C48" s="98" t="inlineStr">
        <is>
          <t>ФОТ</t>
        </is>
      </c>
      <c r="D48" s="271" t="n"/>
      <c r="E48" s="272" t="n"/>
      <c r="F48" s="99" t="n"/>
      <c r="G48" s="107" t="n"/>
      <c r="H48" s="107" t="n"/>
      <c r="I48" s="100" t="n"/>
      <c r="J48" s="100" t="n"/>
      <c r="K48" s="100" t="n"/>
      <c r="L48" s="103" t="n">
        <v>8389.379999999999</v>
      </c>
      <c r="M48" s="100" t="n"/>
      <c r="N48" s="103" t="n">
        <v>597827.22</v>
      </c>
    </row>
    <row r="49" ht="42" customHeight="1">
      <c r="A49" s="96" t="n"/>
      <c r="B49" s="110" t="inlineStr">
        <is>
          <t>Пр/812-001.4-1</t>
        </is>
      </c>
      <c r="C49" s="98" t="inlineStr">
        <is>
          <t>НР Земляные работы по другим видам работ (подготовительным, сопутствующим, укрепительным)</t>
        </is>
      </c>
      <c r="D49" s="271" t="n"/>
      <c r="E49" s="272" t="n"/>
      <c r="F49" s="105" t="inlineStr">
        <is>
          <t>%</t>
        </is>
      </c>
      <c r="G49" s="111" t="n">
        <v>89</v>
      </c>
      <c r="H49" s="112" t="n"/>
      <c r="I49" s="111" t="n">
        <v>89</v>
      </c>
      <c r="J49" s="100" t="n"/>
      <c r="K49" s="100" t="n"/>
      <c r="L49" s="103" t="n">
        <v>7466.55</v>
      </c>
      <c r="M49" s="100" t="n"/>
      <c r="N49" s="113" t="n">
        <v>532066.23</v>
      </c>
    </row>
    <row r="50" ht="42" customHeight="1">
      <c r="A50" s="96" t="n"/>
      <c r="B50" s="110" t="inlineStr">
        <is>
          <t>Пр/774-001.4</t>
        </is>
      </c>
      <c r="C50" s="98" t="inlineStr">
        <is>
          <t>СП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41</v>
      </c>
      <c r="H50" s="112" t="n"/>
      <c r="I50" s="111" t="n">
        <v>41</v>
      </c>
      <c r="J50" s="100" t="n"/>
      <c r="K50" s="100" t="n"/>
      <c r="L50" s="103" t="n">
        <v>3439.65</v>
      </c>
      <c r="M50" s="100" t="n"/>
      <c r="N50" s="103" t="n">
        <v>245109.16</v>
      </c>
    </row>
    <row r="51" ht="19.35" customHeight="1">
      <c r="A51" s="96" t="n"/>
      <c r="B51" s="109" t="n"/>
      <c r="C51" s="88" t="inlineStr">
        <is>
          <t>Всего по позиции</t>
        </is>
      </c>
      <c r="D51" s="271" t="n"/>
      <c r="E51" s="272" t="n"/>
      <c r="F51" s="100" t="n"/>
      <c r="G51" s="107" t="n"/>
      <c r="H51" s="107" t="n"/>
      <c r="I51" s="114" t="n"/>
      <c r="J51" s="114" t="n"/>
      <c r="K51" s="114" t="n"/>
      <c r="L51" s="115" t="n">
        <v>19295.58</v>
      </c>
      <c r="M51" s="114" t="n"/>
      <c r="N51" s="94" t="n"/>
    </row>
    <row r="52" ht="19.35" customHeight="1">
      <c r="A52" s="90" t="inlineStr">
        <is>
          <t>Пролет 354-490,495-526,527-549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87" t="n"/>
    </row>
    <row r="53" ht="55.35" customHeight="1">
      <c r="A53" s="88" t="inlineStr">
        <is>
          <t>2</t>
        </is>
      </c>
      <c r="B53" s="91" t="inlineStr">
        <is>
          <t>ФЕР01-02-099-01</t>
        </is>
      </c>
      <c r="C53" s="92" t="inlineStr">
        <is>
          <t>Валка деревьев мягких пород с корня, диаметр стволов: до 16 см</t>
        </is>
      </c>
      <c r="D53" s="271" t="n"/>
      <c r="E53" s="272" t="n"/>
      <c r="F53" s="93" t="inlineStr">
        <is>
          <t>100 шт</t>
        </is>
      </c>
      <c r="G53" s="94" t="n">
        <v>2.63</v>
      </c>
      <c r="H53" s="95" t="n">
        <v>1</v>
      </c>
      <c r="I53" s="118" t="n">
        <v>2.63</v>
      </c>
      <c r="J53" s="94" t="n"/>
      <c r="K53" s="94" t="n"/>
      <c r="L53" s="94" t="n"/>
      <c r="M53" s="94" t="n"/>
      <c r="N53" s="94" t="n"/>
    </row>
    <row r="54" ht="19.35" customHeight="1">
      <c r="A54" s="96" t="n"/>
      <c r="B54" s="97" t="inlineStr">
        <is>
          <t>1</t>
        </is>
      </c>
      <c r="C54" s="98" t="inlineStr">
        <is>
          <t>ОТ</t>
        </is>
      </c>
      <c r="D54" s="271" t="n"/>
      <c r="E54" s="272" t="n"/>
      <c r="F54" s="99" t="n"/>
      <c r="G54" s="99" t="n"/>
      <c r="H54" s="99" t="n"/>
      <c r="I54" s="100" t="n"/>
      <c r="J54" s="101" t="n">
        <v>48.97</v>
      </c>
      <c r="K54" s="273" t="n">
        <v>1.2</v>
      </c>
      <c r="L54" s="101" t="n">
        <v>154.55</v>
      </c>
      <c r="M54" s="101" t="n">
        <v>71.26000000000001</v>
      </c>
      <c r="N54" s="103" t="n">
        <v>11013.23</v>
      </c>
    </row>
    <row r="55" ht="19.35" customHeight="1">
      <c r="A55" s="96" t="n"/>
      <c r="B55" s="104" t="n"/>
      <c r="C55" s="98" t="inlineStr">
        <is>
          <t>ЗТ</t>
        </is>
      </c>
      <c r="D55" s="271" t="n"/>
      <c r="E55" s="272" t="n"/>
      <c r="F55" s="105" t="inlineStr">
        <is>
          <t>чел.-ч</t>
        </is>
      </c>
      <c r="G55" s="101" t="n">
        <v>5.21</v>
      </c>
      <c r="H55" s="273" t="n">
        <v>1.2</v>
      </c>
      <c r="I55" s="279" t="n">
        <v>16.44276</v>
      </c>
      <c r="J55" s="100" t="n"/>
      <c r="K55" s="100" t="n"/>
      <c r="L55" s="100" t="n"/>
      <c r="M55" s="100" t="n"/>
      <c r="N55" s="100" t="n"/>
    </row>
    <row r="56" ht="19.35" customHeight="1">
      <c r="A56" s="96" t="n"/>
      <c r="B56" s="104" t="n"/>
      <c r="C56" s="98" t="inlineStr">
        <is>
          <t>Итого по расценке</t>
        </is>
      </c>
      <c r="D56" s="271" t="n"/>
      <c r="E56" s="272" t="n"/>
      <c r="F56" s="99" t="n"/>
      <c r="G56" s="107" t="n"/>
      <c r="H56" s="107" t="n"/>
      <c r="I56" s="100" t="n"/>
      <c r="J56" s="101" t="n">
        <v>48.97</v>
      </c>
      <c r="K56" s="100" t="n"/>
      <c r="L56" s="101" t="n">
        <v>154.55</v>
      </c>
      <c r="M56" s="100" t="n"/>
      <c r="N56" s="108" t="n"/>
    </row>
    <row r="57" ht="19.35" customHeight="1">
      <c r="A57" s="96" t="n"/>
      <c r="B57" s="109" t="n"/>
      <c r="C57" s="98" t="inlineStr">
        <is>
          <t>ФОТ</t>
        </is>
      </c>
      <c r="D57" s="271" t="n"/>
      <c r="E57" s="272" t="n"/>
      <c r="F57" s="99" t="n"/>
      <c r="G57" s="107" t="n"/>
      <c r="H57" s="107" t="n"/>
      <c r="I57" s="100" t="n"/>
      <c r="J57" s="100" t="n"/>
      <c r="K57" s="100" t="n"/>
      <c r="L57" s="101" t="n">
        <v>154.55</v>
      </c>
      <c r="M57" s="100" t="n"/>
      <c r="N57" s="103" t="n">
        <v>11013.23</v>
      </c>
    </row>
    <row r="58" ht="42" customHeight="1">
      <c r="A58" s="96" t="n"/>
      <c r="B58" s="110" t="inlineStr">
        <is>
          <t>Пр/812-001.4-1</t>
        </is>
      </c>
      <c r="C58" s="98" t="inlineStr">
        <is>
          <t>НР Земляные работы по другим видам работ (подготовительным, сопутствующим, укрепительным)</t>
        </is>
      </c>
      <c r="D58" s="271" t="n"/>
      <c r="E58" s="272" t="n"/>
      <c r="F58" s="105" t="inlineStr">
        <is>
          <t>%</t>
        </is>
      </c>
      <c r="G58" s="111" t="n">
        <v>89</v>
      </c>
      <c r="H58" s="112" t="n"/>
      <c r="I58" s="111" t="n">
        <v>89</v>
      </c>
      <c r="J58" s="100" t="n"/>
      <c r="K58" s="100" t="n"/>
      <c r="L58" s="101" t="n">
        <v>137.55</v>
      </c>
      <c r="M58" s="100" t="n"/>
      <c r="N58" s="113" t="n">
        <v>9801.77</v>
      </c>
    </row>
    <row r="59" ht="42" customHeight="1">
      <c r="A59" s="96" t="n"/>
      <c r="B59" s="110" t="inlineStr">
        <is>
          <t>Пр/774-001.4</t>
        </is>
      </c>
      <c r="C59" s="98" t="inlineStr">
        <is>
          <t>СП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41</v>
      </c>
      <c r="H59" s="112" t="n"/>
      <c r="I59" s="111" t="n">
        <v>41</v>
      </c>
      <c r="J59" s="100" t="n"/>
      <c r="K59" s="100" t="n"/>
      <c r="L59" s="101" t="n">
        <v>63.37</v>
      </c>
      <c r="M59" s="100" t="n"/>
      <c r="N59" s="103" t="n">
        <v>4515.42</v>
      </c>
    </row>
    <row r="60" ht="19.35" customHeight="1">
      <c r="A60" s="96" t="n"/>
      <c r="B60" s="109" t="n"/>
      <c r="C60" s="88" t="inlineStr">
        <is>
          <t>Всего по позиции</t>
        </is>
      </c>
      <c r="D60" s="271" t="n"/>
      <c r="E60" s="272" t="n"/>
      <c r="F60" s="100" t="n"/>
      <c r="G60" s="107" t="n"/>
      <c r="H60" s="107" t="n"/>
      <c r="I60" s="114" t="n"/>
      <c r="J60" s="114" t="n"/>
      <c r="K60" s="114" t="n"/>
      <c r="L60" s="118" t="n">
        <v>355.47</v>
      </c>
      <c r="M60" s="114" t="n"/>
      <c r="N60" s="94" t="n"/>
    </row>
    <row r="61" ht="55.35" customHeight="1">
      <c r="A61" s="88" t="inlineStr">
        <is>
          <t>3</t>
        </is>
      </c>
      <c r="B61" s="91" t="inlineStr">
        <is>
          <t>ФЕР01-02-099-04</t>
        </is>
      </c>
      <c r="C61" s="92" t="inlineStr">
        <is>
          <t>Валка деревьев мягких пород с корня, диаметр стволов: до 28 см</t>
        </is>
      </c>
      <c r="D61" s="271" t="n"/>
      <c r="E61" s="272" t="n"/>
      <c r="F61" s="93" t="inlineStr">
        <is>
          <t>100 шт</t>
        </is>
      </c>
      <c r="G61" s="94" t="n">
        <v>1.34</v>
      </c>
      <c r="H61" s="95" t="n">
        <v>1</v>
      </c>
      <c r="I61" s="118" t="n">
        <v>1.34</v>
      </c>
      <c r="J61" s="94" t="n"/>
      <c r="K61" s="94" t="n"/>
      <c r="L61" s="94" t="n"/>
      <c r="M61" s="94" t="n"/>
      <c r="N61" s="94" t="n"/>
    </row>
    <row r="62" ht="19.35" customHeight="1">
      <c r="A62" s="96" t="n"/>
      <c r="B62" s="97" t="inlineStr">
        <is>
          <t>1</t>
        </is>
      </c>
      <c r="C62" s="98" t="inlineStr">
        <is>
          <t>ОТ</t>
        </is>
      </c>
      <c r="D62" s="271" t="n"/>
      <c r="E62" s="272" t="n"/>
      <c r="F62" s="99" t="n"/>
      <c r="G62" s="99" t="n"/>
      <c r="H62" s="99" t="n"/>
      <c r="I62" s="100" t="n"/>
      <c r="J62" s="101" t="n">
        <v>94.94</v>
      </c>
      <c r="K62" s="273" t="n">
        <v>1.2</v>
      </c>
      <c r="L62" s="101" t="n">
        <v>152.66</v>
      </c>
      <c r="M62" s="101" t="n">
        <v>71.26000000000001</v>
      </c>
      <c r="N62" s="103" t="n">
        <v>10878.55</v>
      </c>
    </row>
    <row r="63" ht="19.35" customHeight="1">
      <c r="A63" s="96" t="n"/>
      <c r="B63" s="104" t="n"/>
      <c r="C63" s="98" t="inlineStr">
        <is>
          <t>ЗТ</t>
        </is>
      </c>
      <c r="D63" s="271" t="n"/>
      <c r="E63" s="272" t="n"/>
      <c r="F63" s="105" t="inlineStr">
        <is>
          <t>чел.-ч</t>
        </is>
      </c>
      <c r="G63" s="277" t="n">
        <v>10.1</v>
      </c>
      <c r="H63" s="273" t="n">
        <v>1.2</v>
      </c>
      <c r="I63" s="276" t="n">
        <v>16.2408</v>
      </c>
      <c r="J63" s="100" t="n"/>
      <c r="K63" s="100" t="n"/>
      <c r="L63" s="100" t="n"/>
      <c r="M63" s="100" t="n"/>
      <c r="N63" s="100" t="n"/>
    </row>
    <row r="64" ht="19.35" customHeight="1">
      <c r="A64" s="96" t="n"/>
      <c r="B64" s="104" t="n"/>
      <c r="C64" s="98" t="inlineStr">
        <is>
          <t>Итого по расценке</t>
        </is>
      </c>
      <c r="D64" s="271" t="n"/>
      <c r="E64" s="272" t="n"/>
      <c r="F64" s="99" t="n"/>
      <c r="G64" s="107" t="n"/>
      <c r="H64" s="107" t="n"/>
      <c r="I64" s="100" t="n"/>
      <c r="J64" s="101" t="n">
        <v>94.94</v>
      </c>
      <c r="K64" s="100" t="n"/>
      <c r="L64" s="101" t="n">
        <v>152.66</v>
      </c>
      <c r="M64" s="100" t="n"/>
      <c r="N64" s="108" t="n"/>
    </row>
    <row r="65" ht="19.35" customHeight="1">
      <c r="A65" s="96" t="n"/>
      <c r="B65" s="109" t="n"/>
      <c r="C65" s="98" t="inlineStr">
        <is>
          <t>ФОТ</t>
        </is>
      </c>
      <c r="D65" s="271" t="n"/>
      <c r="E65" s="272" t="n"/>
      <c r="F65" s="99" t="n"/>
      <c r="G65" s="107" t="n"/>
      <c r="H65" s="107" t="n"/>
      <c r="I65" s="100" t="n"/>
      <c r="J65" s="100" t="n"/>
      <c r="K65" s="100" t="n"/>
      <c r="L65" s="101" t="n">
        <v>152.66</v>
      </c>
      <c r="M65" s="100" t="n"/>
      <c r="N65" s="103" t="n">
        <v>10878.55</v>
      </c>
    </row>
    <row r="66" ht="42" customHeight="1">
      <c r="A66" s="96" t="n"/>
      <c r="B66" s="110" t="inlineStr">
        <is>
          <t>Пр/812-001.4-1</t>
        </is>
      </c>
      <c r="C66" s="98" t="inlineStr">
        <is>
          <t>НР Земляные работы по другим видам работ (подготовительным, сопутствующим, укрепительным)</t>
        </is>
      </c>
      <c r="D66" s="271" t="n"/>
      <c r="E66" s="272" t="n"/>
      <c r="F66" s="105" t="inlineStr">
        <is>
          <t>%</t>
        </is>
      </c>
      <c r="G66" s="111" t="n">
        <v>89</v>
      </c>
      <c r="H66" s="112" t="n"/>
      <c r="I66" s="111" t="n">
        <v>89</v>
      </c>
      <c r="J66" s="100" t="n"/>
      <c r="K66" s="100" t="n"/>
      <c r="L66" s="101" t="n">
        <v>135.87</v>
      </c>
      <c r="M66" s="100" t="n"/>
      <c r="N66" s="113" t="n">
        <v>9681.91</v>
      </c>
    </row>
    <row r="67" ht="42" customHeight="1">
      <c r="A67" s="96" t="n"/>
      <c r="B67" s="110" t="inlineStr">
        <is>
          <t>Пр/774-001.4</t>
        </is>
      </c>
      <c r="C67" s="98" t="inlineStr">
        <is>
          <t>СП Земляные работы по другим видам работ (подготовительным, сопутствующим, укрепительным)</t>
        </is>
      </c>
      <c r="D67" s="271" t="n"/>
      <c r="E67" s="272" t="n"/>
      <c r="F67" s="105" t="inlineStr">
        <is>
          <t>%</t>
        </is>
      </c>
      <c r="G67" s="111" t="n">
        <v>41</v>
      </c>
      <c r="H67" s="112" t="n"/>
      <c r="I67" s="111" t="n">
        <v>41</v>
      </c>
      <c r="J67" s="100" t="n"/>
      <c r="K67" s="100" t="n"/>
      <c r="L67" s="101" t="n">
        <v>62.59</v>
      </c>
      <c r="M67" s="100" t="n"/>
      <c r="N67" s="103" t="n">
        <v>4460.21</v>
      </c>
    </row>
    <row r="68" ht="19.35" customHeight="1">
      <c r="A68" s="96" t="n"/>
      <c r="B68" s="109" t="n"/>
      <c r="C68" s="88" t="inlineStr">
        <is>
          <t>Всего по позиции</t>
        </is>
      </c>
      <c r="D68" s="271" t="n"/>
      <c r="E68" s="272" t="n"/>
      <c r="F68" s="100" t="n"/>
      <c r="G68" s="107" t="n"/>
      <c r="H68" s="107" t="n"/>
      <c r="I68" s="114" t="n"/>
      <c r="J68" s="114" t="n"/>
      <c r="K68" s="114" t="n"/>
      <c r="L68" s="118" t="n">
        <v>351.12</v>
      </c>
      <c r="M68" s="114" t="n"/>
      <c r="N68" s="94" t="n"/>
    </row>
    <row r="69" ht="55.35" customHeight="1">
      <c r="A69" s="88" t="inlineStr">
        <is>
          <t>4</t>
        </is>
      </c>
      <c r="B69" s="91" t="inlineStr">
        <is>
          <t>ФЕР01-02-099-05</t>
        </is>
      </c>
      <c r="C69" s="92" t="inlineStr">
        <is>
          <t>Валка деревьев мягких пород с корня, диаметр стволов: до 32 см</t>
        </is>
      </c>
      <c r="D69" s="271" t="n"/>
      <c r="E69" s="272" t="n"/>
      <c r="F69" s="93" t="inlineStr">
        <is>
          <t>100 шт</t>
        </is>
      </c>
      <c r="G69" s="94" t="n">
        <v>0.51</v>
      </c>
      <c r="H69" s="95" t="n">
        <v>1</v>
      </c>
      <c r="I69" s="118" t="n">
        <v>0.51</v>
      </c>
      <c r="J69" s="94" t="n"/>
      <c r="K69" s="94" t="n"/>
      <c r="L69" s="94" t="n"/>
      <c r="M69" s="94" t="n"/>
      <c r="N69" s="94" t="n"/>
    </row>
    <row r="70" ht="19.35" customHeight="1">
      <c r="A70" s="96" t="n"/>
      <c r="B70" s="97" t="inlineStr">
        <is>
          <t>1</t>
        </is>
      </c>
      <c r="C70" s="98" t="inlineStr">
        <is>
          <t>ОТ</t>
        </is>
      </c>
      <c r="D70" s="271" t="n"/>
      <c r="E70" s="272" t="n"/>
      <c r="F70" s="99" t="n"/>
      <c r="G70" s="99" t="n"/>
      <c r="H70" s="99" t="n"/>
      <c r="I70" s="100" t="n"/>
      <c r="J70" s="101" t="n">
        <v>125.96</v>
      </c>
      <c r="K70" s="273" t="n">
        <v>1.2</v>
      </c>
      <c r="L70" s="101" t="n">
        <v>77.09</v>
      </c>
      <c r="M70" s="101" t="n">
        <v>71.26000000000001</v>
      </c>
      <c r="N70" s="103" t="n">
        <v>5493.43</v>
      </c>
    </row>
    <row r="71" ht="19.35" customHeight="1">
      <c r="A71" s="96" t="n"/>
      <c r="B71" s="104" t="n"/>
      <c r="C71" s="98" t="inlineStr">
        <is>
          <t>ЗТ</t>
        </is>
      </c>
      <c r="D71" s="271" t="n"/>
      <c r="E71" s="272" t="n"/>
      <c r="F71" s="105" t="inlineStr">
        <is>
          <t>чел.-ч</t>
        </is>
      </c>
      <c r="G71" s="277" t="n">
        <v>13.4</v>
      </c>
      <c r="H71" s="273" t="n">
        <v>1.2</v>
      </c>
      <c r="I71" s="276" t="n">
        <v>8.200799999999999</v>
      </c>
      <c r="J71" s="100" t="n"/>
      <c r="K71" s="100" t="n"/>
      <c r="L71" s="100" t="n"/>
      <c r="M71" s="100" t="n"/>
      <c r="N71" s="100" t="n"/>
    </row>
    <row r="72" ht="19.35" customHeight="1">
      <c r="A72" s="96" t="n"/>
      <c r="B72" s="104" t="n"/>
      <c r="C72" s="98" t="inlineStr">
        <is>
          <t>Итого по расценке</t>
        </is>
      </c>
      <c r="D72" s="271" t="n"/>
      <c r="E72" s="272" t="n"/>
      <c r="F72" s="99" t="n"/>
      <c r="G72" s="107" t="n"/>
      <c r="H72" s="107" t="n"/>
      <c r="I72" s="100" t="n"/>
      <c r="J72" s="101" t="n">
        <v>125.96</v>
      </c>
      <c r="K72" s="100" t="n"/>
      <c r="L72" s="101" t="n">
        <v>77.09</v>
      </c>
      <c r="M72" s="100" t="n"/>
      <c r="N72" s="108" t="n"/>
    </row>
    <row r="73" ht="19.35" customHeight="1">
      <c r="A73" s="96" t="n"/>
      <c r="B73" s="109" t="n"/>
      <c r="C73" s="98" t="inlineStr">
        <is>
          <t>ФОТ</t>
        </is>
      </c>
      <c r="D73" s="271" t="n"/>
      <c r="E73" s="272" t="n"/>
      <c r="F73" s="99" t="n"/>
      <c r="G73" s="107" t="n"/>
      <c r="H73" s="107" t="n"/>
      <c r="I73" s="100" t="n"/>
      <c r="J73" s="100" t="n"/>
      <c r="K73" s="100" t="n"/>
      <c r="L73" s="101" t="n">
        <v>77.09</v>
      </c>
      <c r="M73" s="100" t="n"/>
      <c r="N73" s="103" t="n">
        <v>5493.43</v>
      </c>
    </row>
    <row r="74" ht="42" customHeight="1">
      <c r="A74" s="96" t="n"/>
      <c r="B74" s="110" t="inlineStr">
        <is>
          <t>Пр/812-001.4-1</t>
        </is>
      </c>
      <c r="C74" s="98" t="inlineStr">
        <is>
          <t>НР Земляные работы по другим видам работ (подготовительным, сопутствующим, укрепительным)</t>
        </is>
      </c>
      <c r="D74" s="271" t="n"/>
      <c r="E74" s="272" t="n"/>
      <c r="F74" s="105" t="inlineStr">
        <is>
          <t>%</t>
        </is>
      </c>
      <c r="G74" s="111" t="n">
        <v>89</v>
      </c>
      <c r="H74" s="112" t="n"/>
      <c r="I74" s="111" t="n">
        <v>89</v>
      </c>
      <c r="J74" s="100" t="n"/>
      <c r="K74" s="100" t="n"/>
      <c r="L74" s="101" t="n">
        <v>68.61</v>
      </c>
      <c r="M74" s="100" t="n"/>
      <c r="N74" s="113" t="n">
        <v>4889.15</v>
      </c>
    </row>
    <row r="75" ht="42" customHeight="1">
      <c r="A75" s="96" t="n"/>
      <c r="B75" s="110" t="inlineStr">
        <is>
          <t>Пр/774-001.4</t>
        </is>
      </c>
      <c r="C75" s="98" t="inlineStr">
        <is>
          <t>СП Земляные работы по другим видам работ (подготовительным, сопутствующим, укрепительным)</t>
        </is>
      </c>
      <c r="D75" s="271" t="n"/>
      <c r="E75" s="272" t="n"/>
      <c r="F75" s="105" t="inlineStr">
        <is>
          <t>%</t>
        </is>
      </c>
      <c r="G75" s="111" t="n">
        <v>41</v>
      </c>
      <c r="H75" s="112" t="n"/>
      <c r="I75" s="111" t="n">
        <v>41</v>
      </c>
      <c r="J75" s="100" t="n"/>
      <c r="K75" s="100" t="n"/>
      <c r="L75" s="101" t="n">
        <v>31.61</v>
      </c>
      <c r="M75" s="100" t="n"/>
      <c r="N75" s="103" t="n">
        <v>2252.31</v>
      </c>
    </row>
    <row r="76" ht="19.35" customHeight="1">
      <c r="A76" s="96" t="n"/>
      <c r="B76" s="109" t="n"/>
      <c r="C76" s="88" t="inlineStr">
        <is>
          <t>Всего по позиции</t>
        </is>
      </c>
      <c r="D76" s="271" t="n"/>
      <c r="E76" s="272" t="n"/>
      <c r="F76" s="100" t="n"/>
      <c r="G76" s="107" t="n"/>
      <c r="H76" s="107" t="n"/>
      <c r="I76" s="114" t="n"/>
      <c r="J76" s="114" t="n"/>
      <c r="K76" s="114" t="n"/>
      <c r="L76" s="118" t="n">
        <v>177.31</v>
      </c>
      <c r="M76" s="114" t="n"/>
      <c r="N76" s="94" t="n"/>
    </row>
    <row r="77" ht="55.35" customHeight="1">
      <c r="A77" s="88" t="inlineStr">
        <is>
          <t>5</t>
        </is>
      </c>
      <c r="B77" s="91" t="inlineStr">
        <is>
          <t>ФЕР01-02-099-07</t>
        </is>
      </c>
      <c r="C77" s="92" t="inlineStr">
        <is>
          <t>Валка деревьев твердых пород и лиственницы с корня, диаметр стволов: до 16 см</t>
        </is>
      </c>
      <c r="D77" s="271" t="n"/>
      <c r="E77" s="272" t="n"/>
      <c r="F77" s="93" t="inlineStr">
        <is>
          <t>100 шт</t>
        </is>
      </c>
      <c r="G77" s="94" t="n">
        <v>1.4</v>
      </c>
      <c r="H77" s="95" t="n">
        <v>1</v>
      </c>
      <c r="I77" s="275" t="n">
        <v>1.4</v>
      </c>
      <c r="J77" s="94" t="n"/>
      <c r="K77" s="94" t="n"/>
      <c r="L77" s="94" t="n"/>
      <c r="M77" s="94" t="n"/>
      <c r="N77" s="94" t="n"/>
    </row>
    <row r="78" ht="19.35" customHeight="1">
      <c r="A78" s="96" t="n"/>
      <c r="B78" s="97" t="inlineStr">
        <is>
          <t>1</t>
        </is>
      </c>
      <c r="C78" s="98" t="inlineStr">
        <is>
          <t>ОТ</t>
        </is>
      </c>
      <c r="D78" s="271" t="n"/>
      <c r="E78" s="272" t="n"/>
      <c r="F78" s="99" t="n"/>
      <c r="G78" s="99" t="n"/>
      <c r="H78" s="99" t="n"/>
      <c r="I78" s="100" t="n"/>
      <c r="J78" s="101" t="n">
        <v>59.22</v>
      </c>
      <c r="K78" s="273" t="n">
        <v>1.2</v>
      </c>
      <c r="L78" s="101" t="n">
        <v>99.48999999999999</v>
      </c>
      <c r="M78" s="101" t="n">
        <v>71.26000000000001</v>
      </c>
      <c r="N78" s="103" t="n">
        <v>7089.66</v>
      </c>
    </row>
    <row r="79" ht="19.35" customHeight="1">
      <c r="A79" s="96" t="n"/>
      <c r="B79" s="104" t="n"/>
      <c r="C79" s="98" t="inlineStr">
        <is>
          <t>ЗТ</t>
        </is>
      </c>
      <c r="D79" s="271" t="n"/>
      <c r="E79" s="272" t="n"/>
      <c r="F79" s="105" t="inlineStr">
        <is>
          <t>чел.-ч</t>
        </is>
      </c>
      <c r="G79" s="277" t="n">
        <v>6.3</v>
      </c>
      <c r="H79" s="273" t="n">
        <v>1.2</v>
      </c>
      <c r="I79" s="278" t="n">
        <v>10.584</v>
      </c>
      <c r="J79" s="100" t="n"/>
      <c r="K79" s="100" t="n"/>
      <c r="L79" s="100" t="n"/>
      <c r="M79" s="100" t="n"/>
      <c r="N79" s="100" t="n"/>
    </row>
    <row r="80" ht="19.35" customHeight="1">
      <c r="A80" s="96" t="n"/>
      <c r="B80" s="104" t="n"/>
      <c r="C80" s="98" t="inlineStr">
        <is>
          <t>Итого по расценке</t>
        </is>
      </c>
      <c r="D80" s="271" t="n"/>
      <c r="E80" s="272" t="n"/>
      <c r="F80" s="99" t="n"/>
      <c r="G80" s="107" t="n"/>
      <c r="H80" s="107" t="n"/>
      <c r="I80" s="100" t="n"/>
      <c r="J80" s="101" t="n">
        <v>59.22</v>
      </c>
      <c r="K80" s="100" t="n"/>
      <c r="L80" s="101" t="n">
        <v>99.48999999999999</v>
      </c>
      <c r="M80" s="100" t="n"/>
      <c r="N80" s="108" t="n"/>
    </row>
    <row r="81" ht="19.35" customHeight="1">
      <c r="A81" s="96" t="n"/>
      <c r="B81" s="109" t="n"/>
      <c r="C81" s="98" t="inlineStr">
        <is>
          <t>ФОТ</t>
        </is>
      </c>
      <c r="D81" s="271" t="n"/>
      <c r="E81" s="272" t="n"/>
      <c r="F81" s="99" t="n"/>
      <c r="G81" s="107" t="n"/>
      <c r="H81" s="107" t="n"/>
      <c r="I81" s="100" t="n"/>
      <c r="J81" s="100" t="n"/>
      <c r="K81" s="100" t="n"/>
      <c r="L81" s="101" t="n">
        <v>99.48999999999999</v>
      </c>
      <c r="M81" s="100" t="n"/>
      <c r="N81" s="103" t="n">
        <v>7089.66</v>
      </c>
    </row>
    <row r="82" ht="42" customHeight="1">
      <c r="A82" s="96" t="n"/>
      <c r="B82" s="110" t="inlineStr">
        <is>
          <t>Пр/812-001.4-1</t>
        </is>
      </c>
      <c r="C82" s="98" t="inlineStr">
        <is>
          <t>НР Земляные работы по другим видам работ (подготовительным, сопутствующим, укрепительным)</t>
        </is>
      </c>
      <c r="D82" s="271" t="n"/>
      <c r="E82" s="272" t="n"/>
      <c r="F82" s="105" t="inlineStr">
        <is>
          <t>%</t>
        </is>
      </c>
      <c r="G82" s="111" t="n">
        <v>89</v>
      </c>
      <c r="H82" s="112" t="n"/>
      <c r="I82" s="111" t="n">
        <v>89</v>
      </c>
      <c r="J82" s="100" t="n"/>
      <c r="K82" s="100" t="n"/>
      <c r="L82" s="101" t="n">
        <v>88.55</v>
      </c>
      <c r="M82" s="100" t="n"/>
      <c r="N82" s="113" t="n">
        <v>6309.8</v>
      </c>
    </row>
    <row r="83" ht="42" customHeight="1">
      <c r="A83" s="96" t="n"/>
      <c r="B83" s="110" t="inlineStr">
        <is>
          <t>Пр/774-001.4</t>
        </is>
      </c>
      <c r="C83" s="98" t="inlineStr">
        <is>
          <t>СП Земляные работы по другим видам работ (подготовительным, сопутствующим, укрепительным)</t>
        </is>
      </c>
      <c r="D83" s="271" t="n"/>
      <c r="E83" s="272" t="n"/>
      <c r="F83" s="105" t="inlineStr">
        <is>
          <t>%</t>
        </is>
      </c>
      <c r="G83" s="111" t="n">
        <v>41</v>
      </c>
      <c r="H83" s="112" t="n"/>
      <c r="I83" s="111" t="n">
        <v>41</v>
      </c>
      <c r="J83" s="100" t="n"/>
      <c r="K83" s="100" t="n"/>
      <c r="L83" s="101" t="n">
        <v>40.79</v>
      </c>
      <c r="M83" s="100" t="n"/>
      <c r="N83" s="103" t="n">
        <v>2906.76</v>
      </c>
    </row>
    <row r="84" ht="19.35" customHeight="1">
      <c r="A84" s="96" t="n"/>
      <c r="B84" s="109" t="n"/>
      <c r="C84" s="88" t="inlineStr">
        <is>
          <t>Всего по позиции</t>
        </is>
      </c>
      <c r="D84" s="271" t="n"/>
      <c r="E84" s="272" t="n"/>
      <c r="F84" s="100" t="n"/>
      <c r="G84" s="107" t="n"/>
      <c r="H84" s="107" t="n"/>
      <c r="I84" s="114" t="n"/>
      <c r="J84" s="114" t="n"/>
      <c r="K84" s="114" t="n"/>
      <c r="L84" s="118" t="n">
        <v>228.83</v>
      </c>
      <c r="M84" s="114" t="n"/>
      <c r="N84" s="94" t="n"/>
    </row>
    <row r="85" ht="55.35" customHeight="1">
      <c r="A85" s="88" t="inlineStr">
        <is>
          <t>6</t>
        </is>
      </c>
      <c r="B85" s="91" t="inlineStr">
        <is>
          <t>ФЕР01-02-099-10</t>
        </is>
      </c>
      <c r="C85" s="92" t="inlineStr">
        <is>
          <t>Валка деревьев твердых пород и лиственницы с корня, диаметр стволов: до 28 см</t>
        </is>
      </c>
      <c r="D85" s="271" t="n"/>
      <c r="E85" s="272" t="n"/>
      <c r="F85" s="93" t="inlineStr">
        <is>
          <t>100 шт</t>
        </is>
      </c>
      <c r="G85" s="94" t="n">
        <v>0.66</v>
      </c>
      <c r="H85" s="95" t="n">
        <v>1</v>
      </c>
      <c r="I85" s="118" t="n">
        <v>0.66</v>
      </c>
      <c r="J85" s="94" t="n"/>
      <c r="K85" s="94" t="n"/>
      <c r="L85" s="94" t="n"/>
      <c r="M85" s="94" t="n"/>
      <c r="N85" s="94" t="n"/>
    </row>
    <row r="86" ht="19.35" customHeight="1">
      <c r="A86" s="96" t="n"/>
      <c r="B86" s="97" t="inlineStr">
        <is>
          <t>1</t>
        </is>
      </c>
      <c r="C86" s="98" t="inlineStr">
        <is>
          <t>ОТ</t>
        </is>
      </c>
      <c r="D86" s="271" t="n"/>
      <c r="E86" s="272" t="n"/>
      <c r="F86" s="99" t="n"/>
      <c r="G86" s="99" t="n"/>
      <c r="H86" s="99" t="n"/>
      <c r="I86" s="100" t="n"/>
      <c r="J86" s="101" t="n">
        <v>115.62</v>
      </c>
      <c r="K86" s="273" t="n">
        <v>1.2</v>
      </c>
      <c r="L86" s="101" t="n">
        <v>91.56999999999999</v>
      </c>
      <c r="M86" s="101" t="n">
        <v>71.26000000000001</v>
      </c>
      <c r="N86" s="103" t="n">
        <v>6525.28</v>
      </c>
    </row>
    <row r="87" ht="19.35" customHeight="1">
      <c r="A87" s="96" t="n"/>
      <c r="B87" s="104" t="n"/>
      <c r="C87" s="98" t="inlineStr">
        <is>
          <t>ЗТ</t>
        </is>
      </c>
      <c r="D87" s="271" t="n"/>
      <c r="E87" s="272" t="n"/>
      <c r="F87" s="105" t="inlineStr">
        <is>
          <t>чел.-ч</t>
        </is>
      </c>
      <c r="G87" s="277" t="n">
        <v>12.3</v>
      </c>
      <c r="H87" s="273" t="n">
        <v>1.2</v>
      </c>
      <c r="I87" s="276" t="n">
        <v>9.7416</v>
      </c>
      <c r="J87" s="100" t="n"/>
      <c r="K87" s="100" t="n"/>
      <c r="L87" s="100" t="n"/>
      <c r="M87" s="100" t="n"/>
      <c r="N87" s="100" t="n"/>
    </row>
    <row r="88" ht="19.35" customHeight="1">
      <c r="A88" s="96" t="n"/>
      <c r="B88" s="104" t="n"/>
      <c r="C88" s="98" t="inlineStr">
        <is>
          <t>Итого по расценке</t>
        </is>
      </c>
      <c r="D88" s="271" t="n"/>
      <c r="E88" s="272" t="n"/>
      <c r="F88" s="99" t="n"/>
      <c r="G88" s="107" t="n"/>
      <c r="H88" s="107" t="n"/>
      <c r="I88" s="100" t="n"/>
      <c r="J88" s="101" t="n">
        <v>115.62</v>
      </c>
      <c r="K88" s="100" t="n"/>
      <c r="L88" s="101" t="n">
        <v>91.56999999999999</v>
      </c>
      <c r="M88" s="100" t="n"/>
      <c r="N88" s="108" t="n"/>
    </row>
    <row r="89" ht="19.35" customHeight="1">
      <c r="A89" s="96" t="n"/>
      <c r="B89" s="109" t="n"/>
      <c r="C89" s="98" t="inlineStr">
        <is>
          <t>ФОТ</t>
        </is>
      </c>
      <c r="D89" s="271" t="n"/>
      <c r="E89" s="272" t="n"/>
      <c r="F89" s="99" t="n"/>
      <c r="G89" s="107" t="n"/>
      <c r="H89" s="107" t="n"/>
      <c r="I89" s="100" t="n"/>
      <c r="J89" s="100" t="n"/>
      <c r="K89" s="100" t="n"/>
      <c r="L89" s="101" t="n">
        <v>91.56999999999999</v>
      </c>
      <c r="M89" s="100" t="n"/>
      <c r="N89" s="103" t="n">
        <v>6525.28</v>
      </c>
    </row>
    <row r="90" ht="42" customHeight="1">
      <c r="A90" s="96" t="n"/>
      <c r="B90" s="110" t="inlineStr">
        <is>
          <t>Пр/812-001.4-1</t>
        </is>
      </c>
      <c r="C90" s="98" t="inlineStr">
        <is>
          <t>НР Земляные работы по другим видам работ (подготовительным, сопутствующим, укрепительным)</t>
        </is>
      </c>
      <c r="D90" s="271" t="n"/>
      <c r="E90" s="272" t="n"/>
      <c r="F90" s="105" t="inlineStr">
        <is>
          <t>%</t>
        </is>
      </c>
      <c r="G90" s="111" t="n">
        <v>89</v>
      </c>
      <c r="H90" s="112" t="n"/>
      <c r="I90" s="111" t="n">
        <v>89</v>
      </c>
      <c r="J90" s="100" t="n"/>
      <c r="K90" s="100" t="n"/>
      <c r="L90" s="101" t="n">
        <v>81.5</v>
      </c>
      <c r="M90" s="100" t="n"/>
      <c r="N90" s="113" t="n">
        <v>5807.5</v>
      </c>
    </row>
    <row r="91" ht="42" customHeight="1">
      <c r="A91" s="96" t="n"/>
      <c r="B91" s="110" t="inlineStr">
        <is>
          <t>Пр/774-001.4</t>
        </is>
      </c>
      <c r="C91" s="98" t="inlineStr">
        <is>
          <t>СП Земляные работы по другим видам работ (подготовительным, сопутствующим, укрепительным)</t>
        </is>
      </c>
      <c r="D91" s="271" t="n"/>
      <c r="E91" s="272" t="n"/>
      <c r="F91" s="105" t="inlineStr">
        <is>
          <t>%</t>
        </is>
      </c>
      <c r="G91" s="111" t="n">
        <v>41</v>
      </c>
      <c r="H91" s="112" t="n"/>
      <c r="I91" s="111" t="n">
        <v>41</v>
      </c>
      <c r="J91" s="100" t="n"/>
      <c r="K91" s="100" t="n"/>
      <c r="L91" s="101" t="n">
        <v>37.54</v>
      </c>
      <c r="M91" s="100" t="n"/>
      <c r="N91" s="103" t="n">
        <v>2675.36</v>
      </c>
    </row>
    <row r="92" ht="19.35" customHeight="1">
      <c r="A92" s="96" t="n"/>
      <c r="B92" s="109" t="n"/>
      <c r="C92" s="88" t="inlineStr">
        <is>
          <t>Всего по позиции</t>
        </is>
      </c>
      <c r="D92" s="271" t="n"/>
      <c r="E92" s="272" t="n"/>
      <c r="F92" s="100" t="n"/>
      <c r="G92" s="107" t="n"/>
      <c r="H92" s="107" t="n"/>
      <c r="I92" s="114" t="n"/>
      <c r="J92" s="114" t="n"/>
      <c r="K92" s="114" t="n"/>
      <c r="L92" s="118" t="n">
        <v>210.61</v>
      </c>
      <c r="M92" s="114" t="n"/>
      <c r="N92" s="94" t="n"/>
    </row>
    <row r="93" ht="55.35" customHeight="1">
      <c r="A93" s="88" t="inlineStr">
        <is>
          <t>7</t>
        </is>
      </c>
      <c r="B93" s="91" t="inlineStr">
        <is>
          <t>ФЕР01-02-099-11</t>
        </is>
      </c>
      <c r="C93" s="92" t="inlineStr">
        <is>
          <t>Валка деревьев твердых пород и лиственницы с корня, диаметр стволов: до 32 см</t>
        </is>
      </c>
      <c r="D93" s="271" t="n"/>
      <c r="E93" s="272" t="n"/>
      <c r="F93" s="93" t="inlineStr">
        <is>
          <t>100 шт</t>
        </is>
      </c>
      <c r="G93" s="94" t="n">
        <v>0.17</v>
      </c>
      <c r="H93" s="95" t="n">
        <v>1</v>
      </c>
      <c r="I93" s="118" t="n">
        <v>0.17</v>
      </c>
      <c r="J93" s="94" t="n"/>
      <c r="K93" s="94" t="n"/>
      <c r="L93" s="94" t="n"/>
      <c r="M93" s="94" t="n"/>
      <c r="N93" s="94" t="n"/>
    </row>
    <row r="94" ht="19.35" customHeight="1">
      <c r="A94" s="96" t="n"/>
      <c r="B94" s="97" t="inlineStr">
        <is>
          <t>1</t>
        </is>
      </c>
      <c r="C94" s="98" t="inlineStr">
        <is>
          <t>ОТ</t>
        </is>
      </c>
      <c r="D94" s="271" t="n"/>
      <c r="E94" s="272" t="n"/>
      <c r="F94" s="99" t="n"/>
      <c r="G94" s="99" t="n"/>
      <c r="H94" s="99" t="n"/>
      <c r="I94" s="100" t="n"/>
      <c r="J94" s="101" t="n">
        <v>154.16</v>
      </c>
      <c r="K94" s="273" t="n">
        <v>1.2</v>
      </c>
      <c r="L94" s="101" t="n">
        <v>31.45</v>
      </c>
      <c r="M94" s="101" t="n">
        <v>71.26000000000001</v>
      </c>
      <c r="N94" s="103" t="n">
        <v>2241.13</v>
      </c>
    </row>
    <row r="95" ht="19.35" customHeight="1">
      <c r="A95" s="96" t="n"/>
      <c r="B95" s="104" t="n"/>
      <c r="C95" s="98" t="inlineStr">
        <is>
          <t>ЗТ</t>
        </is>
      </c>
      <c r="D95" s="271" t="n"/>
      <c r="E95" s="272" t="n"/>
      <c r="F95" s="105" t="inlineStr">
        <is>
          <t>чел.-ч</t>
        </is>
      </c>
      <c r="G95" s="277" t="n">
        <v>16.4</v>
      </c>
      <c r="H95" s="273" t="n">
        <v>1.2</v>
      </c>
      <c r="I95" s="276" t="n">
        <v>3.3456</v>
      </c>
      <c r="J95" s="100" t="n"/>
      <c r="K95" s="100" t="n"/>
      <c r="L95" s="100" t="n"/>
      <c r="M95" s="100" t="n"/>
      <c r="N95" s="100" t="n"/>
    </row>
    <row r="96" ht="19.35" customHeight="1">
      <c r="A96" s="96" t="n"/>
      <c r="B96" s="104" t="n"/>
      <c r="C96" s="98" t="inlineStr">
        <is>
          <t>Итого по расценке</t>
        </is>
      </c>
      <c r="D96" s="271" t="n"/>
      <c r="E96" s="272" t="n"/>
      <c r="F96" s="99" t="n"/>
      <c r="G96" s="107" t="n"/>
      <c r="H96" s="107" t="n"/>
      <c r="I96" s="100" t="n"/>
      <c r="J96" s="101" t="n">
        <v>154.16</v>
      </c>
      <c r="K96" s="100" t="n"/>
      <c r="L96" s="101" t="n">
        <v>31.45</v>
      </c>
      <c r="M96" s="100" t="n"/>
      <c r="N96" s="108" t="n"/>
    </row>
    <row r="97" ht="19.35" customHeight="1">
      <c r="A97" s="96" t="n"/>
      <c r="B97" s="109" t="n"/>
      <c r="C97" s="98" t="inlineStr">
        <is>
          <t>ФОТ</t>
        </is>
      </c>
      <c r="D97" s="271" t="n"/>
      <c r="E97" s="272" t="n"/>
      <c r="F97" s="99" t="n"/>
      <c r="G97" s="107" t="n"/>
      <c r="H97" s="107" t="n"/>
      <c r="I97" s="100" t="n"/>
      <c r="J97" s="100" t="n"/>
      <c r="K97" s="100" t="n"/>
      <c r="L97" s="101" t="n">
        <v>31.45</v>
      </c>
      <c r="M97" s="100" t="n"/>
      <c r="N97" s="103" t="n">
        <v>2241.13</v>
      </c>
    </row>
    <row r="98" ht="42" customHeight="1">
      <c r="A98" s="96" t="n"/>
      <c r="B98" s="110" t="inlineStr">
        <is>
          <t>Пр/812-001.4-1</t>
        </is>
      </c>
      <c r="C98" s="98" t="inlineStr">
        <is>
          <t>НР Земляные работы по другим видам работ (подготовительным, сопутствующим, укрепительным)</t>
        </is>
      </c>
      <c r="D98" s="271" t="n"/>
      <c r="E98" s="272" t="n"/>
      <c r="F98" s="105" t="inlineStr">
        <is>
          <t>%</t>
        </is>
      </c>
      <c r="G98" s="111" t="n">
        <v>89</v>
      </c>
      <c r="H98" s="112" t="n"/>
      <c r="I98" s="111" t="n">
        <v>89</v>
      </c>
      <c r="J98" s="100" t="n"/>
      <c r="K98" s="100" t="n"/>
      <c r="L98" s="101" t="n">
        <v>27.99</v>
      </c>
      <c r="M98" s="100" t="n"/>
      <c r="N98" s="113" t="n">
        <v>1994.61</v>
      </c>
    </row>
    <row r="99" ht="42" customHeight="1">
      <c r="A99" s="96" t="n"/>
      <c r="B99" s="110" t="inlineStr">
        <is>
          <t>Пр/774-001.4</t>
        </is>
      </c>
      <c r="C99" s="98" t="inlineStr">
        <is>
          <t>СП Земляные работы по другим видам работ (подготовительным, сопутствующим, укрепительным)</t>
        </is>
      </c>
      <c r="D99" s="271" t="n"/>
      <c r="E99" s="272" t="n"/>
      <c r="F99" s="105" t="inlineStr">
        <is>
          <t>%</t>
        </is>
      </c>
      <c r="G99" s="111" t="n">
        <v>41</v>
      </c>
      <c r="H99" s="112" t="n"/>
      <c r="I99" s="111" t="n">
        <v>41</v>
      </c>
      <c r="J99" s="100" t="n"/>
      <c r="K99" s="100" t="n"/>
      <c r="L99" s="101" t="n">
        <v>12.89</v>
      </c>
      <c r="M99" s="100" t="n"/>
      <c r="N99" s="101" t="n">
        <v>918.86</v>
      </c>
    </row>
    <row r="100" ht="19.35" customHeight="1">
      <c r="A100" s="96" t="n"/>
      <c r="B100" s="109" t="n"/>
      <c r="C100" s="88" t="inlineStr">
        <is>
          <t>Всего по позиции</t>
        </is>
      </c>
      <c r="D100" s="271" t="n"/>
      <c r="E100" s="272" t="n"/>
      <c r="F100" s="100" t="n"/>
      <c r="G100" s="107" t="n"/>
      <c r="H100" s="107" t="n"/>
      <c r="I100" s="114" t="n"/>
      <c r="J100" s="114" t="n"/>
      <c r="K100" s="114" t="n"/>
      <c r="L100" s="118" t="n">
        <v>72.33</v>
      </c>
      <c r="M100" s="114" t="n"/>
      <c r="N100" s="94" t="n"/>
    </row>
    <row r="101" ht="68.65000000000001" customHeight="1">
      <c r="A101" s="88" t="inlineStr">
        <is>
          <t>8</t>
        </is>
      </c>
      <c r="B101" s="91" t="inlineStr">
        <is>
          <t>ФЕР01-02-100-01</t>
        </is>
      </c>
      <c r="C101" s="92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271" t="n"/>
      <c r="E101" s="272" t="n"/>
      <c r="F101" s="93" t="inlineStr">
        <is>
          <t>100 шт</t>
        </is>
      </c>
      <c r="G101" s="94" t="n">
        <v>4.03</v>
      </c>
      <c r="H101" s="95" t="n">
        <v>1</v>
      </c>
      <c r="I101" s="118" t="n">
        <v>4.03</v>
      </c>
      <c r="J101" s="94" t="n"/>
      <c r="K101" s="94" t="n"/>
      <c r="L101" s="94" t="n"/>
      <c r="M101" s="94" t="n"/>
      <c r="N101" s="94" t="n"/>
    </row>
    <row r="102" ht="19.35" customHeight="1">
      <c r="A102" s="96" t="n"/>
      <c r="B102" s="97" t="inlineStr">
        <is>
          <t>1</t>
        </is>
      </c>
      <c r="C102" s="98" t="inlineStr">
        <is>
          <t>ОТ</t>
        </is>
      </c>
      <c r="D102" s="271" t="n"/>
      <c r="E102" s="272" t="n"/>
      <c r="F102" s="99" t="n"/>
      <c r="G102" s="99" t="n"/>
      <c r="H102" s="99" t="n"/>
      <c r="I102" s="100" t="n"/>
      <c r="J102" s="101" t="n">
        <v>115.44</v>
      </c>
      <c r="K102" s="273" t="n">
        <v>1.2</v>
      </c>
      <c r="L102" s="101" t="n">
        <v>558.27</v>
      </c>
      <c r="M102" s="101" t="n">
        <v>71.26000000000001</v>
      </c>
      <c r="N102" s="103" t="n">
        <v>39782.32</v>
      </c>
    </row>
    <row r="103" ht="19.35" customHeight="1">
      <c r="A103" s="96" t="n"/>
      <c r="B103" s="97" t="inlineStr">
        <is>
          <t>2</t>
        </is>
      </c>
      <c r="C103" s="98" t="inlineStr">
        <is>
          <t>ЭМ</t>
        </is>
      </c>
      <c r="D103" s="271" t="n"/>
      <c r="E103" s="272" t="n"/>
      <c r="F103" s="99" t="n"/>
      <c r="G103" s="99" t="n"/>
      <c r="H103" s="99" t="n"/>
      <c r="I103" s="100" t="n"/>
      <c r="J103" s="101" t="n">
        <v>655.4299999999999</v>
      </c>
      <c r="K103" s="273" t="n">
        <v>1.2</v>
      </c>
      <c r="L103" s="103" t="n">
        <v>3169.66</v>
      </c>
      <c r="M103" s="100" t="n"/>
      <c r="N103" s="100" t="n"/>
    </row>
    <row r="104" ht="19.35" customHeight="1">
      <c r="A104" s="96" t="n"/>
      <c r="B104" s="97" t="inlineStr">
        <is>
          <t>3</t>
        </is>
      </c>
      <c r="C104" s="98" t="inlineStr">
        <is>
          <t>в т.ч. ОТм</t>
        </is>
      </c>
      <c r="D104" s="271" t="n"/>
      <c r="E104" s="272" t="n"/>
      <c r="F104" s="99" t="n"/>
      <c r="G104" s="99" t="n"/>
      <c r="H104" s="99" t="n"/>
      <c r="I104" s="100" t="n"/>
      <c r="J104" s="101" t="n">
        <v>114.62</v>
      </c>
      <c r="K104" s="273" t="n">
        <v>1.2</v>
      </c>
      <c r="L104" s="101" t="n">
        <v>554.3</v>
      </c>
      <c r="M104" s="101" t="n">
        <v>71.26000000000001</v>
      </c>
      <c r="N104" s="103" t="n">
        <v>39499.42</v>
      </c>
    </row>
    <row r="105" ht="19.35" customHeight="1">
      <c r="A105" s="96" t="n"/>
      <c r="B105" s="104" t="n"/>
      <c r="C105" s="98" t="inlineStr">
        <is>
          <t>ЗТ</t>
        </is>
      </c>
      <c r="D105" s="271" t="n"/>
      <c r="E105" s="272" t="n"/>
      <c r="F105" s="105" t="inlineStr">
        <is>
          <t>чел.-ч</t>
        </is>
      </c>
      <c r="G105" s="277" t="n">
        <v>14.8</v>
      </c>
      <c r="H105" s="273" t="n">
        <v>1.2</v>
      </c>
      <c r="I105" s="276" t="n">
        <v>71.5728</v>
      </c>
      <c r="J105" s="100" t="n"/>
      <c r="K105" s="100" t="n"/>
      <c r="L105" s="100" t="n"/>
      <c r="M105" s="100" t="n"/>
      <c r="N105" s="100" t="n"/>
    </row>
    <row r="106" ht="19.35" customHeight="1">
      <c r="A106" s="96" t="n"/>
      <c r="B106" s="104" t="n"/>
      <c r="C106" s="98" t="inlineStr">
        <is>
          <t>ЗТм</t>
        </is>
      </c>
      <c r="D106" s="271" t="n"/>
      <c r="E106" s="272" t="n"/>
      <c r="F106" s="105" t="inlineStr">
        <is>
          <t>чел.-ч</t>
        </is>
      </c>
      <c r="G106" s="101" t="n">
        <v>8.49</v>
      </c>
      <c r="H106" s="273" t="n">
        <v>1.2</v>
      </c>
      <c r="I106" s="279" t="n">
        <v>41.05764</v>
      </c>
      <c r="J106" s="100" t="n"/>
      <c r="K106" s="100" t="n"/>
      <c r="L106" s="100" t="n"/>
      <c r="M106" s="100" t="n"/>
      <c r="N106" s="100" t="n"/>
    </row>
    <row r="107" ht="19.35" customHeight="1">
      <c r="A107" s="96" t="n"/>
      <c r="B107" s="104" t="n"/>
      <c r="C107" s="98" t="inlineStr">
        <is>
          <t>Итого по расценке</t>
        </is>
      </c>
      <c r="D107" s="271" t="n"/>
      <c r="E107" s="272" t="n"/>
      <c r="F107" s="99" t="n"/>
      <c r="G107" s="107" t="n"/>
      <c r="H107" s="107" t="n"/>
      <c r="I107" s="100" t="n"/>
      <c r="J107" s="101" t="n">
        <v>770.87</v>
      </c>
      <c r="K107" s="100" t="n"/>
      <c r="L107" s="103" t="n">
        <v>3727.93</v>
      </c>
      <c r="M107" s="100" t="n"/>
      <c r="N107" s="108" t="n"/>
    </row>
    <row r="108" ht="19.35" customHeight="1">
      <c r="A108" s="96" t="n"/>
      <c r="B108" s="109" t="n"/>
      <c r="C108" s="98" t="inlineStr">
        <is>
          <t>ФОТ</t>
        </is>
      </c>
      <c r="D108" s="271" t="n"/>
      <c r="E108" s="272" t="n"/>
      <c r="F108" s="99" t="n"/>
      <c r="G108" s="107" t="n"/>
      <c r="H108" s="107" t="n"/>
      <c r="I108" s="100" t="n"/>
      <c r="J108" s="100" t="n"/>
      <c r="K108" s="100" t="n"/>
      <c r="L108" s="103" t="n">
        <v>1112.57</v>
      </c>
      <c r="M108" s="100" t="n"/>
      <c r="N108" s="103" t="n">
        <v>79281.74000000001</v>
      </c>
    </row>
    <row r="109" ht="42" customHeight="1">
      <c r="A109" s="96" t="n"/>
      <c r="B109" s="110" t="inlineStr">
        <is>
          <t>Пр/812-001.4-1</t>
        </is>
      </c>
      <c r="C109" s="98" t="inlineStr">
        <is>
          <t>НР Земляные работы по другим видам работ (подготовительным, сопутствующим, укрепительным)</t>
        </is>
      </c>
      <c r="D109" s="271" t="n"/>
      <c r="E109" s="272" t="n"/>
      <c r="F109" s="105" t="inlineStr">
        <is>
          <t>%</t>
        </is>
      </c>
      <c r="G109" s="111" t="n">
        <v>89</v>
      </c>
      <c r="H109" s="112" t="n"/>
      <c r="I109" s="111" t="n">
        <v>89</v>
      </c>
      <c r="J109" s="100" t="n"/>
      <c r="K109" s="100" t="n"/>
      <c r="L109" s="101" t="n">
        <v>990.1900000000001</v>
      </c>
      <c r="M109" s="100" t="n"/>
      <c r="N109" s="113" t="n">
        <v>70560.75</v>
      </c>
    </row>
    <row r="110" ht="42" customHeight="1">
      <c r="A110" s="96" t="n"/>
      <c r="B110" s="110" t="inlineStr">
        <is>
          <t>Пр/774-001.4</t>
        </is>
      </c>
      <c r="C110" s="98" t="inlineStr">
        <is>
          <t>СП Земляные работы по другим видам работ (подготовительным, сопутствующим, укрепительным)</t>
        </is>
      </c>
      <c r="D110" s="271" t="n"/>
      <c r="E110" s="272" t="n"/>
      <c r="F110" s="105" t="inlineStr">
        <is>
          <t>%</t>
        </is>
      </c>
      <c r="G110" s="111" t="n">
        <v>41</v>
      </c>
      <c r="H110" s="112" t="n"/>
      <c r="I110" s="111" t="n">
        <v>41</v>
      </c>
      <c r="J110" s="100" t="n"/>
      <c r="K110" s="100" t="n"/>
      <c r="L110" s="101" t="n">
        <v>456.15</v>
      </c>
      <c r="M110" s="100" t="n"/>
      <c r="N110" s="103" t="n">
        <v>32505.51</v>
      </c>
    </row>
    <row r="111" ht="19.35" customHeight="1">
      <c r="A111" s="96" t="n"/>
      <c r="B111" s="109" t="n"/>
      <c r="C111" s="88" t="inlineStr">
        <is>
          <t>Всего по позиции</t>
        </is>
      </c>
      <c r="D111" s="271" t="n"/>
      <c r="E111" s="272" t="n"/>
      <c r="F111" s="100" t="n"/>
      <c r="G111" s="107" t="n"/>
      <c r="H111" s="107" t="n"/>
      <c r="I111" s="114" t="n"/>
      <c r="J111" s="114" t="n"/>
      <c r="K111" s="114" t="n"/>
      <c r="L111" s="115" t="n">
        <v>5174.27</v>
      </c>
      <c r="M111" s="114" t="n"/>
      <c r="N111" s="94" t="n"/>
    </row>
    <row r="112" ht="55.35" customHeight="1">
      <c r="A112" s="88" t="inlineStr">
        <is>
          <t>9</t>
        </is>
      </c>
      <c r="B112" s="91" t="inlineStr">
        <is>
          <t>ФЕР01-02-100-07</t>
        </is>
      </c>
      <c r="C112" s="92" t="inlineStr">
        <is>
          <t>При трелевке на каждые последующие 100 м добавлять: к расценке 01-02-100-01</t>
        </is>
      </c>
      <c r="D112" s="271" t="n"/>
      <c r="E112" s="272" t="n"/>
      <c r="F112" s="93" t="inlineStr">
        <is>
          <t>100 шт</t>
        </is>
      </c>
      <c r="G112" s="94" t="n">
        <v>4.03</v>
      </c>
      <c r="H112" s="95" t="n">
        <v>1</v>
      </c>
      <c r="I112" s="118" t="n">
        <v>4.03</v>
      </c>
      <c r="J112" s="94" t="n"/>
      <c r="K112" s="94" t="n"/>
      <c r="L112" s="94" t="n"/>
      <c r="M112" s="94" t="n"/>
      <c r="N112" s="94" t="n"/>
    </row>
    <row r="113" ht="19.35" customHeight="1">
      <c r="A113" s="96" t="n"/>
      <c r="B113" s="97" t="inlineStr">
        <is>
          <t>1</t>
        </is>
      </c>
      <c r="C113" s="98" t="inlineStr">
        <is>
          <t>ОТ</t>
        </is>
      </c>
      <c r="D113" s="271" t="n"/>
      <c r="E113" s="272" t="n"/>
      <c r="F113" s="99" t="n"/>
      <c r="G113" s="99" t="n"/>
      <c r="H113" s="99" t="n"/>
      <c r="I113" s="100" t="n"/>
      <c r="J113" s="101" t="n">
        <v>28.94</v>
      </c>
      <c r="K113" s="273" t="n">
        <v>1.2</v>
      </c>
      <c r="L113" s="101" t="n">
        <v>139.95</v>
      </c>
      <c r="M113" s="101" t="n">
        <v>71.26000000000001</v>
      </c>
      <c r="N113" s="103" t="n">
        <v>9972.84</v>
      </c>
    </row>
    <row r="114" ht="19.35" customHeight="1">
      <c r="A114" s="96" t="n"/>
      <c r="B114" s="97" t="inlineStr">
        <is>
          <t>2</t>
        </is>
      </c>
      <c r="C114" s="98" t="inlineStr">
        <is>
          <t>ЭМ</t>
        </is>
      </c>
      <c r="D114" s="271" t="n"/>
      <c r="E114" s="272" t="n"/>
      <c r="F114" s="99" t="n"/>
      <c r="G114" s="99" t="n"/>
      <c r="H114" s="99" t="n"/>
      <c r="I114" s="100" t="n"/>
      <c r="J114" s="101" t="n">
        <v>163.66</v>
      </c>
      <c r="K114" s="273" t="n">
        <v>1.2</v>
      </c>
      <c r="L114" s="101" t="n">
        <v>791.46</v>
      </c>
      <c r="M114" s="100" t="n"/>
      <c r="N114" s="100" t="n"/>
    </row>
    <row r="115" ht="19.35" customHeight="1">
      <c r="A115" s="96" t="n"/>
      <c r="B115" s="97" t="inlineStr">
        <is>
          <t>3</t>
        </is>
      </c>
      <c r="C115" s="98" t="inlineStr">
        <is>
          <t>в т.ч. ОТм</t>
        </is>
      </c>
      <c r="D115" s="271" t="n"/>
      <c r="E115" s="272" t="n"/>
      <c r="F115" s="99" t="n"/>
      <c r="G115" s="99" t="n"/>
      <c r="H115" s="99" t="n"/>
      <c r="I115" s="100" t="n"/>
      <c r="J115" s="101" t="n">
        <v>28.62</v>
      </c>
      <c r="K115" s="273" t="n">
        <v>1.2</v>
      </c>
      <c r="L115" s="101" t="n">
        <v>138.41</v>
      </c>
      <c r="M115" s="101" t="n">
        <v>71.26000000000001</v>
      </c>
      <c r="N115" s="103" t="n">
        <v>9863.1</v>
      </c>
    </row>
    <row r="116" ht="19.35" customHeight="1">
      <c r="A116" s="96" t="n"/>
      <c r="B116" s="104" t="n"/>
      <c r="C116" s="98" t="inlineStr">
        <is>
          <t>ЗТ</t>
        </is>
      </c>
      <c r="D116" s="271" t="n"/>
      <c r="E116" s="272" t="n"/>
      <c r="F116" s="105" t="inlineStr">
        <is>
          <t>чел.-ч</t>
        </is>
      </c>
      <c r="G116" s="101" t="n">
        <v>3.71</v>
      </c>
      <c r="H116" s="273" t="n">
        <v>1.2</v>
      </c>
      <c r="I116" s="279" t="n">
        <v>17.94156</v>
      </c>
      <c r="J116" s="100" t="n"/>
      <c r="K116" s="100" t="n"/>
      <c r="L116" s="100" t="n"/>
      <c r="M116" s="100" t="n"/>
      <c r="N116" s="100" t="n"/>
    </row>
    <row r="117" ht="19.35" customHeight="1">
      <c r="A117" s="96" t="n"/>
      <c r="B117" s="104" t="n"/>
      <c r="C117" s="98" t="inlineStr">
        <is>
          <t>ЗТм</t>
        </is>
      </c>
      <c r="D117" s="271" t="n"/>
      <c r="E117" s="272" t="n"/>
      <c r="F117" s="105" t="inlineStr">
        <is>
          <t>чел.-ч</t>
        </is>
      </c>
      <c r="G117" s="101" t="n">
        <v>2.12</v>
      </c>
      <c r="H117" s="273" t="n">
        <v>1.2</v>
      </c>
      <c r="I117" s="279" t="n">
        <v>10.25232</v>
      </c>
      <c r="J117" s="100" t="n"/>
      <c r="K117" s="100" t="n"/>
      <c r="L117" s="100" t="n"/>
      <c r="M117" s="100" t="n"/>
      <c r="N117" s="100" t="n"/>
    </row>
    <row r="118" ht="19.35" customHeight="1">
      <c r="A118" s="96" t="n"/>
      <c r="B118" s="104" t="n"/>
      <c r="C118" s="98" t="inlineStr">
        <is>
          <t>Итого по расценке</t>
        </is>
      </c>
      <c r="D118" s="271" t="n"/>
      <c r="E118" s="272" t="n"/>
      <c r="F118" s="99" t="n"/>
      <c r="G118" s="107" t="n"/>
      <c r="H118" s="107" t="n"/>
      <c r="I118" s="100" t="n"/>
      <c r="J118" s="101" t="n">
        <v>192.6</v>
      </c>
      <c r="K118" s="100" t="n"/>
      <c r="L118" s="101" t="n">
        <v>931.41</v>
      </c>
      <c r="M118" s="100" t="n"/>
      <c r="N118" s="108" t="n"/>
    </row>
    <row r="119" ht="19.35" customHeight="1">
      <c r="A119" s="96" t="n"/>
      <c r="B119" s="109" t="n"/>
      <c r="C119" s="98" t="inlineStr">
        <is>
          <t>ФОТ</t>
        </is>
      </c>
      <c r="D119" s="271" t="n"/>
      <c r="E119" s="272" t="n"/>
      <c r="F119" s="99" t="n"/>
      <c r="G119" s="107" t="n"/>
      <c r="H119" s="107" t="n"/>
      <c r="I119" s="100" t="n"/>
      <c r="J119" s="100" t="n"/>
      <c r="K119" s="100" t="n"/>
      <c r="L119" s="101" t="n">
        <v>278.36</v>
      </c>
      <c r="M119" s="100" t="n"/>
      <c r="N119" s="103" t="n">
        <v>19835.94</v>
      </c>
    </row>
    <row r="120" ht="42" customHeight="1">
      <c r="A120" s="96" t="n"/>
      <c r="B120" s="110" t="inlineStr">
        <is>
          <t>Пр/812-001.4-1</t>
        </is>
      </c>
      <c r="C120" s="98" t="inlineStr">
        <is>
          <t>НР Земляные работы по другим видам работ (подготовительным, сопутствующим, укрепительным)</t>
        </is>
      </c>
      <c r="D120" s="271" t="n"/>
      <c r="E120" s="272" t="n"/>
      <c r="F120" s="105" t="inlineStr">
        <is>
          <t>%</t>
        </is>
      </c>
      <c r="G120" s="111" t="n">
        <v>89</v>
      </c>
      <c r="H120" s="112" t="n"/>
      <c r="I120" s="111" t="n">
        <v>89</v>
      </c>
      <c r="J120" s="100" t="n"/>
      <c r="K120" s="100" t="n"/>
      <c r="L120" s="101" t="n">
        <v>247.74</v>
      </c>
      <c r="M120" s="100" t="n"/>
      <c r="N120" s="113" t="n">
        <v>17653.99</v>
      </c>
    </row>
    <row r="121" ht="42" customHeight="1">
      <c r="A121" s="96" t="n"/>
      <c r="B121" s="110" t="inlineStr">
        <is>
          <t>Пр/774-001.4</t>
        </is>
      </c>
      <c r="C121" s="98" t="inlineStr">
        <is>
          <t>СП Земляные работы по другим видам работ (подготовительным, сопутствующим, укрепительным)</t>
        </is>
      </c>
      <c r="D121" s="271" t="n"/>
      <c r="E121" s="272" t="n"/>
      <c r="F121" s="105" t="inlineStr">
        <is>
          <t>%</t>
        </is>
      </c>
      <c r="G121" s="111" t="n">
        <v>41</v>
      </c>
      <c r="H121" s="112" t="n"/>
      <c r="I121" s="111" t="n">
        <v>41</v>
      </c>
      <c r="J121" s="100" t="n"/>
      <c r="K121" s="100" t="n"/>
      <c r="L121" s="101" t="n">
        <v>114.13</v>
      </c>
      <c r="M121" s="100" t="n"/>
      <c r="N121" s="103" t="n">
        <v>8132.74</v>
      </c>
    </row>
    <row r="122" ht="19.35" customHeight="1">
      <c r="A122" s="96" t="n"/>
      <c r="B122" s="109" t="n"/>
      <c r="C122" s="88" t="inlineStr">
        <is>
          <t>Всего по позиции</t>
        </is>
      </c>
      <c r="D122" s="271" t="n"/>
      <c r="E122" s="272" t="n"/>
      <c r="F122" s="100" t="n"/>
      <c r="G122" s="107" t="n"/>
      <c r="H122" s="107" t="n"/>
      <c r="I122" s="114" t="n"/>
      <c r="J122" s="114" t="n"/>
      <c r="K122" s="114" t="n"/>
      <c r="L122" s="115" t="n">
        <v>1293.28</v>
      </c>
      <c r="M122" s="114" t="n"/>
      <c r="N122" s="94" t="n"/>
    </row>
    <row r="123" ht="68.65000000000001" customHeight="1">
      <c r="A123" s="88" t="inlineStr">
        <is>
          <t>10</t>
        </is>
      </c>
      <c r="B123" s="91" t="inlineStr">
        <is>
          <t>ФЕР01-02-100-02</t>
        </is>
      </c>
      <c r="C123" s="92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271" t="n"/>
      <c r="E123" s="272" t="n"/>
      <c r="F123" s="93" t="inlineStr">
        <is>
          <t>100 шт</t>
        </is>
      </c>
      <c r="G123" s="94" t="n">
        <v>2</v>
      </c>
      <c r="H123" s="95" t="n">
        <v>1</v>
      </c>
      <c r="I123" s="95" t="n">
        <v>2</v>
      </c>
      <c r="J123" s="94" t="n"/>
      <c r="K123" s="94" t="n"/>
      <c r="L123" s="94" t="n"/>
      <c r="M123" s="94" t="n"/>
      <c r="N123" s="94" t="n"/>
    </row>
    <row r="124" ht="19.35" customHeight="1">
      <c r="A124" s="96" t="n"/>
      <c r="B124" s="97" t="inlineStr">
        <is>
          <t>1</t>
        </is>
      </c>
      <c r="C124" s="98" t="inlineStr">
        <is>
          <t>ОТ</t>
        </is>
      </c>
      <c r="D124" s="271" t="n"/>
      <c r="E124" s="272" t="n"/>
      <c r="F124" s="99" t="n"/>
      <c r="G124" s="99" t="n"/>
      <c r="H124" s="99" t="n"/>
      <c r="I124" s="100" t="n"/>
      <c r="J124" s="101" t="n">
        <v>201.24</v>
      </c>
      <c r="K124" s="273" t="n">
        <v>1.2</v>
      </c>
      <c r="L124" s="101" t="n">
        <v>482.98</v>
      </c>
      <c r="M124" s="101" t="n">
        <v>71.26000000000001</v>
      </c>
      <c r="N124" s="103" t="n">
        <v>34417.15</v>
      </c>
    </row>
    <row r="125" ht="19.35" customHeight="1">
      <c r="A125" s="96" t="n"/>
      <c r="B125" s="97" t="inlineStr">
        <is>
          <t>2</t>
        </is>
      </c>
      <c r="C125" s="98" t="inlineStr">
        <is>
          <t>ЭМ</t>
        </is>
      </c>
      <c r="D125" s="271" t="n"/>
      <c r="E125" s="272" t="n"/>
      <c r="F125" s="99" t="n"/>
      <c r="G125" s="99" t="n"/>
      <c r="H125" s="99" t="n"/>
      <c r="I125" s="100" t="n"/>
      <c r="J125" s="103" t="n">
        <v>1142.56</v>
      </c>
      <c r="K125" s="273" t="n">
        <v>1.2</v>
      </c>
      <c r="L125" s="103" t="n">
        <v>2742.14</v>
      </c>
      <c r="M125" s="100" t="n"/>
      <c r="N125" s="100" t="n"/>
    </row>
    <row r="126" ht="19.35" customHeight="1">
      <c r="A126" s="96" t="n"/>
      <c r="B126" s="97" t="inlineStr">
        <is>
          <t>3</t>
        </is>
      </c>
      <c r="C126" s="98" t="inlineStr">
        <is>
          <t>в т.ч. ОТм</t>
        </is>
      </c>
      <c r="D126" s="271" t="n"/>
      <c r="E126" s="272" t="n"/>
      <c r="F126" s="99" t="n"/>
      <c r="G126" s="99" t="n"/>
      <c r="H126" s="99" t="n"/>
      <c r="I126" s="100" t="n"/>
      <c r="J126" s="101" t="n">
        <v>199.8</v>
      </c>
      <c r="K126" s="273" t="n">
        <v>1.2</v>
      </c>
      <c r="L126" s="101" t="n">
        <v>479.52</v>
      </c>
      <c r="M126" s="101" t="n">
        <v>71.26000000000001</v>
      </c>
      <c r="N126" s="103" t="n">
        <v>34170.6</v>
      </c>
    </row>
    <row r="127" ht="19.35" customHeight="1">
      <c r="A127" s="96" t="n"/>
      <c r="B127" s="104" t="n"/>
      <c r="C127" s="98" t="inlineStr">
        <is>
          <t>ЗТ</t>
        </is>
      </c>
      <c r="D127" s="271" t="n"/>
      <c r="E127" s="272" t="n"/>
      <c r="F127" s="105" t="inlineStr">
        <is>
          <t>чел.-ч</t>
        </is>
      </c>
      <c r="G127" s="277" t="n">
        <v>25.8</v>
      </c>
      <c r="H127" s="273" t="n">
        <v>1.2</v>
      </c>
      <c r="I127" s="101" t="n">
        <v>61.92</v>
      </c>
      <c r="J127" s="100" t="n"/>
      <c r="K127" s="100" t="n"/>
      <c r="L127" s="100" t="n"/>
      <c r="M127" s="100" t="n"/>
      <c r="N127" s="100" t="n"/>
    </row>
    <row r="128" ht="19.35" customHeight="1">
      <c r="A128" s="96" t="n"/>
      <c r="B128" s="104" t="n"/>
      <c r="C128" s="98" t="inlineStr">
        <is>
          <t>ЗТм</t>
        </is>
      </c>
      <c r="D128" s="271" t="n"/>
      <c r="E128" s="272" t="n"/>
      <c r="F128" s="105" t="inlineStr">
        <is>
          <t>чел.-ч</t>
        </is>
      </c>
      <c r="G128" s="277" t="n">
        <v>14.8</v>
      </c>
      <c r="H128" s="273" t="n">
        <v>1.2</v>
      </c>
      <c r="I128" s="101" t="n">
        <v>35.52</v>
      </c>
      <c r="J128" s="100" t="n"/>
      <c r="K128" s="100" t="n"/>
      <c r="L128" s="100" t="n"/>
      <c r="M128" s="100" t="n"/>
      <c r="N128" s="100" t="n"/>
    </row>
    <row r="129" ht="19.35" customHeight="1">
      <c r="A129" s="96" t="n"/>
      <c r="B129" s="104" t="n"/>
      <c r="C129" s="98" t="inlineStr">
        <is>
          <t>Итого по расценке</t>
        </is>
      </c>
      <c r="D129" s="271" t="n"/>
      <c r="E129" s="272" t="n"/>
      <c r="F129" s="99" t="n"/>
      <c r="G129" s="107" t="n"/>
      <c r="H129" s="107" t="n"/>
      <c r="I129" s="100" t="n"/>
      <c r="J129" s="103" t="n">
        <v>1343.8</v>
      </c>
      <c r="K129" s="100" t="n"/>
      <c r="L129" s="103" t="n">
        <v>3225.12</v>
      </c>
      <c r="M129" s="100" t="n"/>
      <c r="N129" s="108" t="n"/>
    </row>
    <row r="130" ht="19.35" customHeight="1">
      <c r="A130" s="96" t="n"/>
      <c r="B130" s="109" t="n"/>
      <c r="C130" s="98" t="inlineStr">
        <is>
          <t>ФОТ</t>
        </is>
      </c>
      <c r="D130" s="271" t="n"/>
      <c r="E130" s="272" t="n"/>
      <c r="F130" s="99" t="n"/>
      <c r="G130" s="107" t="n"/>
      <c r="H130" s="107" t="n"/>
      <c r="I130" s="100" t="n"/>
      <c r="J130" s="100" t="n"/>
      <c r="K130" s="100" t="n"/>
      <c r="L130" s="101" t="n">
        <v>962.5</v>
      </c>
      <c r="M130" s="100" t="n"/>
      <c r="N130" s="103" t="n">
        <v>68587.75</v>
      </c>
    </row>
    <row r="131" ht="42" customHeight="1">
      <c r="A131" s="96" t="n"/>
      <c r="B131" s="110" t="inlineStr">
        <is>
          <t>Пр/812-001.4-1</t>
        </is>
      </c>
      <c r="C131" s="98" t="inlineStr">
        <is>
          <t>НР Земляные работы по другим видам работ (подготовительным, сопутствующим, укрепительным)</t>
        </is>
      </c>
      <c r="D131" s="271" t="n"/>
      <c r="E131" s="272" t="n"/>
      <c r="F131" s="105" t="inlineStr">
        <is>
          <t>%</t>
        </is>
      </c>
      <c r="G131" s="111" t="n">
        <v>89</v>
      </c>
      <c r="H131" s="112" t="n"/>
      <c r="I131" s="111" t="n">
        <v>89</v>
      </c>
      <c r="J131" s="100" t="n"/>
      <c r="K131" s="100" t="n"/>
      <c r="L131" s="101" t="n">
        <v>856.63</v>
      </c>
      <c r="M131" s="100" t="n"/>
      <c r="N131" s="113" t="n">
        <v>61043.1</v>
      </c>
    </row>
    <row r="132" ht="42" customHeight="1">
      <c r="A132" s="96" t="n"/>
      <c r="B132" s="110" t="inlineStr">
        <is>
          <t>Пр/774-001.4</t>
        </is>
      </c>
      <c r="C132" s="98" t="inlineStr">
        <is>
          <t>СП Земляные работы по другим видам работ (подготовительным, сопутствующим, укрепительным)</t>
        </is>
      </c>
      <c r="D132" s="271" t="n"/>
      <c r="E132" s="272" t="n"/>
      <c r="F132" s="105" t="inlineStr">
        <is>
          <t>%</t>
        </is>
      </c>
      <c r="G132" s="111" t="n">
        <v>41</v>
      </c>
      <c r="H132" s="112" t="n"/>
      <c r="I132" s="111" t="n">
        <v>41</v>
      </c>
      <c r="J132" s="100" t="n"/>
      <c r="K132" s="100" t="n"/>
      <c r="L132" s="101" t="n">
        <v>394.63</v>
      </c>
      <c r="M132" s="100" t="n"/>
      <c r="N132" s="103" t="n">
        <v>28120.98</v>
      </c>
    </row>
    <row r="133" ht="19.35" customHeight="1">
      <c r="A133" s="96" t="n"/>
      <c r="B133" s="109" t="n"/>
      <c r="C133" s="88" t="inlineStr">
        <is>
          <t>Всего по позиции</t>
        </is>
      </c>
      <c r="D133" s="271" t="n"/>
      <c r="E133" s="272" t="n"/>
      <c r="F133" s="100" t="n"/>
      <c r="G133" s="107" t="n"/>
      <c r="H133" s="107" t="n"/>
      <c r="I133" s="114" t="n"/>
      <c r="J133" s="114" t="n"/>
      <c r="K133" s="114" t="n"/>
      <c r="L133" s="115" t="n">
        <v>4476.38</v>
      </c>
      <c r="M133" s="114" t="n"/>
      <c r="N133" s="94" t="n"/>
    </row>
    <row r="134" ht="55.35" customHeight="1">
      <c r="A134" s="88" t="inlineStr">
        <is>
          <t>11</t>
        </is>
      </c>
      <c r="B134" s="91" t="inlineStr">
        <is>
          <t>ФЕР01-02-100-08</t>
        </is>
      </c>
      <c r="C134" s="92" t="inlineStr">
        <is>
          <t>При трелевке на каждые последующие 100 м добавлять: к расценке 01-02-100-02</t>
        </is>
      </c>
      <c r="D134" s="271" t="n"/>
      <c r="E134" s="272" t="n"/>
      <c r="F134" s="93" t="inlineStr">
        <is>
          <t>100 шт</t>
        </is>
      </c>
      <c r="G134" s="94" t="n">
        <v>2</v>
      </c>
      <c r="H134" s="95" t="n">
        <v>1</v>
      </c>
      <c r="I134" s="95" t="n">
        <v>2</v>
      </c>
      <c r="J134" s="94" t="n"/>
      <c r="K134" s="94" t="n"/>
      <c r="L134" s="94" t="n"/>
      <c r="M134" s="94" t="n"/>
      <c r="N134" s="94" t="n"/>
    </row>
    <row r="135" ht="19.35" customHeight="1">
      <c r="A135" s="96" t="n"/>
      <c r="B135" s="97" t="inlineStr">
        <is>
          <t>1</t>
        </is>
      </c>
      <c r="C135" s="98" t="inlineStr">
        <is>
          <t>ОТ</t>
        </is>
      </c>
      <c r="D135" s="271" t="n"/>
      <c r="E135" s="272" t="n"/>
      <c r="F135" s="99" t="n"/>
      <c r="G135" s="99" t="n"/>
      <c r="H135" s="99" t="n"/>
      <c r="I135" s="100" t="n"/>
      <c r="J135" s="101" t="n">
        <v>58.34</v>
      </c>
      <c r="K135" s="273" t="n">
        <v>1.2</v>
      </c>
      <c r="L135" s="101" t="n">
        <v>140.02</v>
      </c>
      <c r="M135" s="101" t="n">
        <v>71.26000000000001</v>
      </c>
      <c r="N135" s="103" t="n">
        <v>9977.83</v>
      </c>
    </row>
    <row r="136" ht="19.35" customHeight="1">
      <c r="A136" s="96" t="n"/>
      <c r="B136" s="97" t="inlineStr">
        <is>
          <t>2</t>
        </is>
      </c>
      <c r="C136" s="98" t="inlineStr">
        <is>
          <t>ЭМ</t>
        </is>
      </c>
      <c r="D136" s="271" t="n"/>
      <c r="E136" s="272" t="n"/>
      <c r="F136" s="99" t="n"/>
      <c r="G136" s="99" t="n"/>
      <c r="H136" s="99" t="n"/>
      <c r="I136" s="100" t="n"/>
      <c r="J136" s="101" t="n">
        <v>330.42</v>
      </c>
      <c r="K136" s="273" t="n">
        <v>1.2</v>
      </c>
      <c r="L136" s="101" t="n">
        <v>793.01</v>
      </c>
      <c r="M136" s="100" t="n"/>
      <c r="N136" s="100" t="n"/>
    </row>
    <row r="137" ht="19.35" customHeight="1">
      <c r="A137" s="96" t="n"/>
      <c r="B137" s="97" t="inlineStr">
        <is>
          <t>3</t>
        </is>
      </c>
      <c r="C137" s="98" t="inlineStr">
        <is>
          <t>в т.ч. ОТм</t>
        </is>
      </c>
      <c r="D137" s="271" t="n"/>
      <c r="E137" s="272" t="n"/>
      <c r="F137" s="99" t="n"/>
      <c r="G137" s="99" t="n"/>
      <c r="H137" s="99" t="n"/>
      <c r="I137" s="100" t="n"/>
      <c r="J137" s="101" t="n">
        <v>57.78</v>
      </c>
      <c r="K137" s="273" t="n">
        <v>1.2</v>
      </c>
      <c r="L137" s="101" t="n">
        <v>138.67</v>
      </c>
      <c r="M137" s="101" t="n">
        <v>71.26000000000001</v>
      </c>
      <c r="N137" s="103" t="n">
        <v>9881.620000000001</v>
      </c>
    </row>
    <row r="138" ht="19.35" customHeight="1">
      <c r="A138" s="96" t="n"/>
      <c r="B138" s="104" t="n"/>
      <c r="C138" s="98" t="inlineStr">
        <is>
          <t>ЗТ</t>
        </is>
      </c>
      <c r="D138" s="271" t="n"/>
      <c r="E138" s="272" t="n"/>
      <c r="F138" s="105" t="inlineStr">
        <is>
          <t>чел.-ч</t>
        </is>
      </c>
      <c r="G138" s="101" t="n">
        <v>7.48</v>
      </c>
      <c r="H138" s="273" t="n">
        <v>1.2</v>
      </c>
      <c r="I138" s="278" t="n">
        <v>17.952</v>
      </c>
      <c r="J138" s="100" t="n"/>
      <c r="K138" s="100" t="n"/>
      <c r="L138" s="100" t="n"/>
      <c r="M138" s="100" t="n"/>
      <c r="N138" s="100" t="n"/>
    </row>
    <row r="139" ht="19.35" customHeight="1">
      <c r="A139" s="96" t="n"/>
      <c r="B139" s="104" t="n"/>
      <c r="C139" s="98" t="inlineStr">
        <is>
          <t>ЗТм</t>
        </is>
      </c>
      <c r="D139" s="271" t="n"/>
      <c r="E139" s="272" t="n"/>
      <c r="F139" s="105" t="inlineStr">
        <is>
          <t>чел.-ч</t>
        </is>
      </c>
      <c r="G139" s="101" t="n">
        <v>4.28</v>
      </c>
      <c r="H139" s="273" t="n">
        <v>1.2</v>
      </c>
      <c r="I139" s="278" t="n">
        <v>10.272</v>
      </c>
      <c r="J139" s="100" t="n"/>
      <c r="K139" s="100" t="n"/>
      <c r="L139" s="100" t="n"/>
      <c r="M139" s="100" t="n"/>
      <c r="N139" s="100" t="n"/>
    </row>
    <row r="140" ht="19.35" customHeight="1">
      <c r="A140" s="96" t="n"/>
      <c r="B140" s="104" t="n"/>
      <c r="C140" s="98" t="inlineStr">
        <is>
          <t>Итого по расценке</t>
        </is>
      </c>
      <c r="D140" s="271" t="n"/>
      <c r="E140" s="272" t="n"/>
      <c r="F140" s="99" t="n"/>
      <c r="G140" s="107" t="n"/>
      <c r="H140" s="107" t="n"/>
      <c r="I140" s="100" t="n"/>
      <c r="J140" s="101" t="n">
        <v>388.76</v>
      </c>
      <c r="K140" s="100" t="n"/>
      <c r="L140" s="101" t="n">
        <v>933.03</v>
      </c>
      <c r="M140" s="100" t="n"/>
      <c r="N140" s="108" t="n"/>
    </row>
    <row r="141" ht="19.35" customHeight="1">
      <c r="A141" s="96" t="n"/>
      <c r="B141" s="109" t="n"/>
      <c r="C141" s="98" t="inlineStr">
        <is>
          <t>ФОТ</t>
        </is>
      </c>
      <c r="D141" s="271" t="n"/>
      <c r="E141" s="272" t="n"/>
      <c r="F141" s="99" t="n"/>
      <c r="G141" s="107" t="n"/>
      <c r="H141" s="107" t="n"/>
      <c r="I141" s="100" t="n"/>
      <c r="J141" s="100" t="n"/>
      <c r="K141" s="100" t="n"/>
      <c r="L141" s="101" t="n">
        <v>278.69</v>
      </c>
      <c r="M141" s="100" t="n"/>
      <c r="N141" s="103" t="n">
        <v>19859.45</v>
      </c>
    </row>
    <row r="142" ht="42" customHeight="1">
      <c r="A142" s="96" t="n"/>
      <c r="B142" s="110" t="inlineStr">
        <is>
          <t>Пр/812-001.4-1</t>
        </is>
      </c>
      <c r="C142" s="98" t="inlineStr">
        <is>
          <t>НР Земляные работы по другим видам работ (подготовительным, сопутствующим, укрепительным)</t>
        </is>
      </c>
      <c r="D142" s="271" t="n"/>
      <c r="E142" s="272" t="n"/>
      <c r="F142" s="105" t="inlineStr">
        <is>
          <t>%</t>
        </is>
      </c>
      <c r="G142" s="111" t="n">
        <v>89</v>
      </c>
      <c r="H142" s="112" t="n"/>
      <c r="I142" s="111" t="n">
        <v>89</v>
      </c>
      <c r="J142" s="100" t="n"/>
      <c r="K142" s="100" t="n"/>
      <c r="L142" s="101" t="n">
        <v>248.03</v>
      </c>
      <c r="M142" s="100" t="n"/>
      <c r="N142" s="113" t="n">
        <v>17674.91</v>
      </c>
    </row>
    <row r="143" ht="42" customHeight="1">
      <c r="A143" s="96" t="n"/>
      <c r="B143" s="110" t="inlineStr">
        <is>
          <t>Пр/774-001.4</t>
        </is>
      </c>
      <c r="C143" s="98" t="inlineStr">
        <is>
          <t>СП Земляные работы по другим видам работ (подготовительным, сопутствующим, укрепительным)</t>
        </is>
      </c>
      <c r="D143" s="271" t="n"/>
      <c r="E143" s="272" t="n"/>
      <c r="F143" s="105" t="inlineStr">
        <is>
          <t>%</t>
        </is>
      </c>
      <c r="G143" s="111" t="n">
        <v>41</v>
      </c>
      <c r="H143" s="112" t="n"/>
      <c r="I143" s="111" t="n">
        <v>41</v>
      </c>
      <c r="J143" s="100" t="n"/>
      <c r="K143" s="100" t="n"/>
      <c r="L143" s="101" t="n">
        <v>114.26</v>
      </c>
      <c r="M143" s="100" t="n"/>
      <c r="N143" s="103" t="n">
        <v>8142.37</v>
      </c>
    </row>
    <row r="144" ht="19.35" customHeight="1">
      <c r="A144" s="96" t="n"/>
      <c r="B144" s="109" t="n"/>
      <c r="C144" s="88" t="inlineStr">
        <is>
          <t>Всего по позиции</t>
        </is>
      </c>
      <c r="D144" s="271" t="n"/>
      <c r="E144" s="272" t="n"/>
      <c r="F144" s="100" t="n"/>
      <c r="G144" s="107" t="n"/>
      <c r="H144" s="107" t="n"/>
      <c r="I144" s="114" t="n"/>
      <c r="J144" s="114" t="n"/>
      <c r="K144" s="114" t="n"/>
      <c r="L144" s="115" t="n">
        <v>1295.32</v>
      </c>
      <c r="M144" s="114" t="n"/>
      <c r="N144" s="94" t="n"/>
    </row>
    <row r="145" ht="68.65000000000001" customHeight="1">
      <c r="A145" s="88" t="inlineStr">
        <is>
          <t>12</t>
        </is>
      </c>
      <c r="B145" s="91" t="inlineStr">
        <is>
          <t>ФЕР01-02-100-03</t>
        </is>
      </c>
      <c r="C145" s="92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271" t="n"/>
      <c r="E145" s="272" t="n"/>
      <c r="F145" s="93" t="inlineStr">
        <is>
          <t>100 шт</t>
        </is>
      </c>
      <c r="G145" s="94" t="n">
        <v>0.68</v>
      </c>
      <c r="H145" s="95" t="n">
        <v>1</v>
      </c>
      <c r="I145" s="118" t="n">
        <v>0.68</v>
      </c>
      <c r="J145" s="94" t="n"/>
      <c r="K145" s="94" t="n"/>
      <c r="L145" s="94" t="n"/>
      <c r="M145" s="94" t="n"/>
      <c r="N145" s="94" t="n"/>
    </row>
    <row r="146" ht="19.35" customHeight="1">
      <c r="A146" s="96" t="n"/>
      <c r="B146" s="97" t="inlineStr">
        <is>
          <t>1</t>
        </is>
      </c>
      <c r="C146" s="98" t="inlineStr">
        <is>
          <t>ОТ</t>
        </is>
      </c>
      <c r="D146" s="271" t="n"/>
      <c r="E146" s="272" t="n"/>
      <c r="F146" s="99" t="n"/>
      <c r="G146" s="99" t="n"/>
      <c r="H146" s="99" t="n"/>
      <c r="I146" s="100" t="n"/>
      <c r="J146" s="101" t="n">
        <v>326.82</v>
      </c>
      <c r="K146" s="273" t="n">
        <v>1.2</v>
      </c>
      <c r="L146" s="101" t="n">
        <v>266.69</v>
      </c>
      <c r="M146" s="101" t="n">
        <v>71.26000000000001</v>
      </c>
      <c r="N146" s="103" t="n">
        <v>19004.33</v>
      </c>
    </row>
    <row r="147" ht="19.35" customHeight="1">
      <c r="A147" s="96" t="n"/>
      <c r="B147" s="97" t="inlineStr">
        <is>
          <t>2</t>
        </is>
      </c>
      <c r="C147" s="98" t="inlineStr">
        <is>
          <t>ЭМ</t>
        </is>
      </c>
      <c r="D147" s="271" t="n"/>
      <c r="E147" s="272" t="n"/>
      <c r="F147" s="99" t="n"/>
      <c r="G147" s="99" t="n"/>
      <c r="H147" s="99" t="n"/>
      <c r="I147" s="100" t="n"/>
      <c r="J147" s="103" t="n">
        <v>1852.8</v>
      </c>
      <c r="K147" s="273" t="n">
        <v>1.2</v>
      </c>
      <c r="L147" s="103" t="n">
        <v>1511.88</v>
      </c>
      <c r="M147" s="100" t="n"/>
      <c r="N147" s="100" t="n"/>
    </row>
    <row r="148" ht="19.35" customHeight="1">
      <c r="A148" s="96" t="n"/>
      <c r="B148" s="97" t="inlineStr">
        <is>
          <t>3</t>
        </is>
      </c>
      <c r="C148" s="98" t="inlineStr">
        <is>
          <t>в т.ч. ОТм</t>
        </is>
      </c>
      <c r="D148" s="271" t="n"/>
      <c r="E148" s="272" t="n"/>
      <c r="F148" s="99" t="n"/>
      <c r="G148" s="99" t="n"/>
      <c r="H148" s="99" t="n"/>
      <c r="I148" s="100" t="n"/>
      <c r="J148" s="101" t="n">
        <v>324</v>
      </c>
      <c r="K148" s="273" t="n">
        <v>1.2</v>
      </c>
      <c r="L148" s="101" t="n">
        <v>264.38</v>
      </c>
      <c r="M148" s="101" t="n">
        <v>71.26000000000001</v>
      </c>
      <c r="N148" s="103" t="n">
        <v>18839.72</v>
      </c>
    </row>
    <row r="149" ht="19.35" customHeight="1">
      <c r="A149" s="96" t="n"/>
      <c r="B149" s="104" t="n"/>
      <c r="C149" s="98" t="inlineStr">
        <is>
          <t>ЗТ</t>
        </is>
      </c>
      <c r="D149" s="271" t="n"/>
      <c r="E149" s="272" t="n"/>
      <c r="F149" s="105" t="inlineStr">
        <is>
          <t>чел.-ч</t>
        </is>
      </c>
      <c r="G149" s="277" t="n">
        <v>41.9</v>
      </c>
      <c r="H149" s="273" t="n">
        <v>1.2</v>
      </c>
      <c r="I149" s="276" t="n">
        <v>34.1904</v>
      </c>
      <c r="J149" s="100" t="n"/>
      <c r="K149" s="100" t="n"/>
      <c r="L149" s="100" t="n"/>
      <c r="M149" s="100" t="n"/>
      <c r="N149" s="100" t="n"/>
    </row>
    <row r="150" ht="19.35" customHeight="1">
      <c r="A150" s="96" t="n"/>
      <c r="B150" s="104" t="n"/>
      <c r="C150" s="98" t="inlineStr">
        <is>
          <t>ЗТм</t>
        </is>
      </c>
      <c r="D150" s="271" t="n"/>
      <c r="E150" s="272" t="n"/>
      <c r="F150" s="105" t="inlineStr">
        <is>
          <t>чел.-ч</t>
        </is>
      </c>
      <c r="G150" s="123" t="n">
        <v>24</v>
      </c>
      <c r="H150" s="273" t="n">
        <v>1.2</v>
      </c>
      <c r="I150" s="278" t="n">
        <v>19.584</v>
      </c>
      <c r="J150" s="100" t="n"/>
      <c r="K150" s="100" t="n"/>
      <c r="L150" s="100" t="n"/>
      <c r="M150" s="100" t="n"/>
      <c r="N150" s="100" t="n"/>
    </row>
    <row r="151" ht="19.35" customHeight="1">
      <c r="A151" s="96" t="n"/>
      <c r="B151" s="104" t="n"/>
      <c r="C151" s="98" t="inlineStr">
        <is>
          <t>Итого по расценке</t>
        </is>
      </c>
      <c r="D151" s="271" t="n"/>
      <c r="E151" s="272" t="n"/>
      <c r="F151" s="99" t="n"/>
      <c r="G151" s="107" t="n"/>
      <c r="H151" s="107" t="n"/>
      <c r="I151" s="100" t="n"/>
      <c r="J151" s="103" t="n">
        <v>2179.62</v>
      </c>
      <c r="K151" s="100" t="n"/>
      <c r="L151" s="103" t="n">
        <v>1778.57</v>
      </c>
      <c r="M151" s="100" t="n"/>
      <c r="N151" s="108" t="n"/>
    </row>
    <row r="152" ht="19.35" customHeight="1">
      <c r="A152" s="96" t="n"/>
      <c r="B152" s="109" t="n"/>
      <c r="C152" s="98" t="inlineStr">
        <is>
          <t>ФОТ</t>
        </is>
      </c>
      <c r="D152" s="271" t="n"/>
      <c r="E152" s="272" t="n"/>
      <c r="F152" s="99" t="n"/>
      <c r="G152" s="107" t="n"/>
      <c r="H152" s="107" t="n"/>
      <c r="I152" s="100" t="n"/>
      <c r="J152" s="100" t="n"/>
      <c r="K152" s="100" t="n"/>
      <c r="L152" s="101" t="n">
        <v>531.0700000000001</v>
      </c>
      <c r="M152" s="100" t="n"/>
      <c r="N152" s="103" t="n">
        <v>37844.05</v>
      </c>
    </row>
    <row r="153" ht="42" customHeight="1">
      <c r="A153" s="96" t="n"/>
      <c r="B153" s="110" t="inlineStr">
        <is>
          <t>Пр/812-001.4-1</t>
        </is>
      </c>
      <c r="C153" s="98" t="inlineStr">
        <is>
          <t>НР Земляные работы по другим видам работ (подготовительным, сопутствующим, укрепительным)</t>
        </is>
      </c>
      <c r="D153" s="271" t="n"/>
      <c r="E153" s="272" t="n"/>
      <c r="F153" s="105" t="inlineStr">
        <is>
          <t>%</t>
        </is>
      </c>
      <c r="G153" s="111" t="n">
        <v>89</v>
      </c>
      <c r="H153" s="112" t="n"/>
      <c r="I153" s="111" t="n">
        <v>89</v>
      </c>
      <c r="J153" s="100" t="n"/>
      <c r="K153" s="100" t="n"/>
      <c r="L153" s="101" t="n">
        <v>472.65</v>
      </c>
      <c r="M153" s="100" t="n"/>
      <c r="N153" s="113" t="n">
        <v>33681.2</v>
      </c>
    </row>
    <row r="154" ht="42" customHeight="1">
      <c r="A154" s="96" t="n"/>
      <c r="B154" s="110" t="inlineStr">
        <is>
          <t>Пр/774-001.4</t>
        </is>
      </c>
      <c r="C154" s="98" t="inlineStr">
        <is>
          <t>СП Земляные работы по другим видам работ (подготовительным, сопутствующим, укрепительным)</t>
        </is>
      </c>
      <c r="D154" s="271" t="n"/>
      <c r="E154" s="272" t="n"/>
      <c r="F154" s="105" t="inlineStr">
        <is>
          <t>%</t>
        </is>
      </c>
      <c r="G154" s="111" t="n">
        <v>41</v>
      </c>
      <c r="H154" s="112" t="n"/>
      <c r="I154" s="111" t="n">
        <v>41</v>
      </c>
      <c r="J154" s="100" t="n"/>
      <c r="K154" s="100" t="n"/>
      <c r="L154" s="101" t="n">
        <v>217.74</v>
      </c>
      <c r="M154" s="100" t="n"/>
      <c r="N154" s="103" t="n">
        <v>15516.06</v>
      </c>
    </row>
    <row r="155" ht="19.35" customHeight="1">
      <c r="A155" s="96" t="n"/>
      <c r="B155" s="109" t="n"/>
      <c r="C155" s="88" t="inlineStr">
        <is>
          <t>Всего по позиции</t>
        </is>
      </c>
      <c r="D155" s="271" t="n"/>
      <c r="E155" s="272" t="n"/>
      <c r="F155" s="100" t="n"/>
      <c r="G155" s="107" t="n"/>
      <c r="H155" s="107" t="n"/>
      <c r="I155" s="114" t="n"/>
      <c r="J155" s="114" t="n"/>
      <c r="K155" s="114" t="n"/>
      <c r="L155" s="115" t="n">
        <v>2468.96</v>
      </c>
      <c r="M155" s="114" t="n"/>
      <c r="N155" s="94" t="n"/>
    </row>
    <row r="156" ht="55.35" customHeight="1">
      <c r="A156" s="88" t="inlineStr">
        <is>
          <t>13</t>
        </is>
      </c>
      <c r="B156" s="91" t="inlineStr">
        <is>
          <t>ФЕР01-02-100-09</t>
        </is>
      </c>
      <c r="C156" s="92" t="inlineStr">
        <is>
          <t>При трелевке на каждые последующие 100 м добавлять: к расценке 01-02-100-03</t>
        </is>
      </c>
      <c r="D156" s="271" t="n"/>
      <c r="E156" s="272" t="n"/>
      <c r="F156" s="93" t="inlineStr">
        <is>
          <t>100 шт</t>
        </is>
      </c>
      <c r="G156" s="94" t="n">
        <v>0.68</v>
      </c>
      <c r="H156" s="95" t="n">
        <v>1</v>
      </c>
      <c r="I156" s="118" t="n">
        <v>0.68</v>
      </c>
      <c r="J156" s="94" t="n"/>
      <c r="K156" s="94" t="n"/>
      <c r="L156" s="94" t="n"/>
      <c r="M156" s="94" t="n"/>
      <c r="N156" s="94" t="n"/>
    </row>
    <row r="157" ht="19.35" customHeight="1">
      <c r="A157" s="96" t="n"/>
      <c r="B157" s="97" t="inlineStr">
        <is>
          <t>1</t>
        </is>
      </c>
      <c r="C157" s="98" t="inlineStr">
        <is>
          <t>ОТ</t>
        </is>
      </c>
      <c r="D157" s="271" t="n"/>
      <c r="E157" s="272" t="n"/>
      <c r="F157" s="99" t="n"/>
      <c r="G157" s="99" t="n"/>
      <c r="H157" s="99" t="n"/>
      <c r="I157" s="100" t="n"/>
      <c r="J157" s="101" t="n">
        <v>93.59999999999999</v>
      </c>
      <c r="K157" s="273" t="n">
        <v>1.2</v>
      </c>
      <c r="L157" s="101" t="n">
        <v>76.38</v>
      </c>
      <c r="M157" s="101" t="n">
        <v>71.26000000000001</v>
      </c>
      <c r="N157" s="103" t="n">
        <v>5442.84</v>
      </c>
    </row>
    <row r="158" ht="19.35" customHeight="1">
      <c r="A158" s="96" t="n"/>
      <c r="B158" s="97" t="inlineStr">
        <is>
          <t>2</t>
        </is>
      </c>
      <c r="C158" s="98" t="inlineStr">
        <is>
          <t>ЭМ</t>
        </is>
      </c>
      <c r="D158" s="271" t="n"/>
      <c r="E158" s="272" t="n"/>
      <c r="F158" s="99" t="n"/>
      <c r="G158" s="99" t="n"/>
      <c r="H158" s="99" t="n"/>
      <c r="I158" s="100" t="n"/>
      <c r="J158" s="101" t="n">
        <v>531.14</v>
      </c>
      <c r="K158" s="273" t="n">
        <v>1.2</v>
      </c>
      <c r="L158" s="101" t="n">
        <v>433.41</v>
      </c>
      <c r="M158" s="100" t="n"/>
      <c r="N158" s="100" t="n"/>
    </row>
    <row r="159" ht="19.35" customHeight="1">
      <c r="A159" s="96" t="n"/>
      <c r="B159" s="97" t="inlineStr">
        <is>
          <t>3</t>
        </is>
      </c>
      <c r="C159" s="98" t="inlineStr">
        <is>
          <t>в т.ч. ОТм</t>
        </is>
      </c>
      <c r="D159" s="271" t="n"/>
      <c r="E159" s="272" t="n"/>
      <c r="F159" s="99" t="n"/>
      <c r="G159" s="99" t="n"/>
      <c r="H159" s="99" t="n"/>
      <c r="I159" s="100" t="n"/>
      <c r="J159" s="101" t="n">
        <v>92.88</v>
      </c>
      <c r="K159" s="273" t="n">
        <v>1.2</v>
      </c>
      <c r="L159" s="101" t="n">
        <v>75.79000000000001</v>
      </c>
      <c r="M159" s="101" t="n">
        <v>71.26000000000001</v>
      </c>
      <c r="N159" s="103" t="n">
        <v>5400.8</v>
      </c>
    </row>
    <row r="160" ht="19.35" customHeight="1">
      <c r="A160" s="96" t="n"/>
      <c r="B160" s="104" t="n"/>
      <c r="C160" s="98" t="inlineStr">
        <is>
          <t>ЗТ</t>
        </is>
      </c>
      <c r="D160" s="271" t="n"/>
      <c r="E160" s="272" t="n"/>
      <c r="F160" s="105" t="inlineStr">
        <is>
          <t>чел.-ч</t>
        </is>
      </c>
      <c r="G160" s="123" t="n">
        <v>12</v>
      </c>
      <c r="H160" s="273" t="n">
        <v>1.2</v>
      </c>
      <c r="I160" s="278" t="n">
        <v>9.792</v>
      </c>
      <c r="J160" s="100" t="n"/>
      <c r="K160" s="100" t="n"/>
      <c r="L160" s="100" t="n"/>
      <c r="M160" s="100" t="n"/>
      <c r="N160" s="100" t="n"/>
    </row>
    <row r="161" ht="19.35" customHeight="1">
      <c r="A161" s="96" t="n"/>
      <c r="B161" s="104" t="n"/>
      <c r="C161" s="98" t="inlineStr">
        <is>
          <t>ЗТм</t>
        </is>
      </c>
      <c r="D161" s="271" t="n"/>
      <c r="E161" s="272" t="n"/>
      <c r="F161" s="105" t="inlineStr">
        <is>
          <t>чел.-ч</t>
        </is>
      </c>
      <c r="G161" s="101" t="n">
        <v>6.88</v>
      </c>
      <c r="H161" s="273" t="n">
        <v>1.2</v>
      </c>
      <c r="I161" s="279" t="n">
        <v>5.61408</v>
      </c>
      <c r="J161" s="100" t="n"/>
      <c r="K161" s="100" t="n"/>
      <c r="L161" s="100" t="n"/>
      <c r="M161" s="100" t="n"/>
      <c r="N161" s="100" t="n"/>
    </row>
    <row r="162" ht="19.35" customHeight="1">
      <c r="A162" s="96" t="n"/>
      <c r="B162" s="104" t="n"/>
      <c r="C162" s="98" t="inlineStr">
        <is>
          <t>Итого по расценке</t>
        </is>
      </c>
      <c r="D162" s="271" t="n"/>
      <c r="E162" s="272" t="n"/>
      <c r="F162" s="99" t="n"/>
      <c r="G162" s="107" t="n"/>
      <c r="H162" s="107" t="n"/>
      <c r="I162" s="100" t="n"/>
      <c r="J162" s="101" t="n">
        <v>624.74</v>
      </c>
      <c r="K162" s="100" t="n"/>
      <c r="L162" s="101" t="n">
        <v>509.79</v>
      </c>
      <c r="M162" s="100" t="n"/>
      <c r="N162" s="108" t="n"/>
    </row>
    <row r="163" ht="19.35" customHeight="1">
      <c r="A163" s="96" t="n"/>
      <c r="B163" s="109" t="n"/>
      <c r="C163" s="98" t="inlineStr">
        <is>
          <t>ФОТ</t>
        </is>
      </c>
      <c r="D163" s="271" t="n"/>
      <c r="E163" s="272" t="n"/>
      <c r="F163" s="99" t="n"/>
      <c r="G163" s="107" t="n"/>
      <c r="H163" s="107" t="n"/>
      <c r="I163" s="100" t="n"/>
      <c r="J163" s="100" t="n"/>
      <c r="K163" s="100" t="n"/>
      <c r="L163" s="101" t="n">
        <v>152.17</v>
      </c>
      <c r="M163" s="100" t="n"/>
      <c r="N163" s="103" t="n">
        <v>10843.64</v>
      </c>
    </row>
    <row r="164" ht="42" customHeight="1">
      <c r="A164" s="96" t="n"/>
      <c r="B164" s="110" t="inlineStr">
        <is>
          <t>Пр/812-001.4-1</t>
        </is>
      </c>
      <c r="C164" s="98" t="inlineStr">
        <is>
          <t>НР Земляные работы по другим видам работ (подготовительным, сопутствующим, укрепительным)</t>
        </is>
      </c>
      <c r="D164" s="271" t="n"/>
      <c r="E164" s="272" t="n"/>
      <c r="F164" s="105" t="inlineStr">
        <is>
          <t>%</t>
        </is>
      </c>
      <c r="G164" s="111" t="n">
        <v>89</v>
      </c>
      <c r="H164" s="112" t="n"/>
      <c r="I164" s="111" t="n">
        <v>89</v>
      </c>
      <c r="J164" s="100" t="n"/>
      <c r="K164" s="100" t="n"/>
      <c r="L164" s="101" t="n">
        <v>135.43</v>
      </c>
      <c r="M164" s="100" t="n"/>
      <c r="N164" s="113" t="n">
        <v>9650.84</v>
      </c>
    </row>
    <row r="165" ht="42" customHeight="1">
      <c r="A165" s="96" t="n"/>
      <c r="B165" s="110" t="inlineStr">
        <is>
          <t>Пр/774-001.4</t>
        </is>
      </c>
      <c r="C165" s="98" t="inlineStr">
        <is>
          <t>СП Земляные работы по другим видам работ (подготовительным, сопутствующим, укрепительным)</t>
        </is>
      </c>
      <c r="D165" s="271" t="n"/>
      <c r="E165" s="272" t="n"/>
      <c r="F165" s="105" t="inlineStr">
        <is>
          <t>%</t>
        </is>
      </c>
      <c r="G165" s="111" t="n">
        <v>41</v>
      </c>
      <c r="H165" s="112" t="n"/>
      <c r="I165" s="111" t="n">
        <v>41</v>
      </c>
      <c r="J165" s="100" t="n"/>
      <c r="K165" s="100" t="n"/>
      <c r="L165" s="101" t="n">
        <v>62.39</v>
      </c>
      <c r="M165" s="100" t="n"/>
      <c r="N165" s="103" t="n">
        <v>4445.89</v>
      </c>
    </row>
    <row r="166" ht="19.35" customHeight="1">
      <c r="A166" s="96" t="n"/>
      <c r="B166" s="109" t="n"/>
      <c r="C166" s="88" t="inlineStr">
        <is>
          <t>Всего по позиции</t>
        </is>
      </c>
      <c r="D166" s="271" t="n"/>
      <c r="E166" s="272" t="n"/>
      <c r="F166" s="100" t="n"/>
      <c r="G166" s="107" t="n"/>
      <c r="H166" s="107" t="n"/>
      <c r="I166" s="114" t="n"/>
      <c r="J166" s="114" t="n"/>
      <c r="K166" s="114" t="n"/>
      <c r="L166" s="118" t="n">
        <v>707.61</v>
      </c>
      <c r="M166" s="114" t="n"/>
      <c r="N166" s="94" t="n"/>
    </row>
    <row r="167" ht="19.35" customHeight="1">
      <c r="A167" s="124" t="n"/>
      <c r="B167" s="124" t="n"/>
      <c r="C167" s="125" t="inlineStr">
        <is>
          <t>Итого по разделу 1. Вырубка просеки</t>
        </is>
      </c>
      <c r="L167" s="126" t="n">
        <v>36107.07</v>
      </c>
      <c r="M167" s="124" t="n"/>
      <c r="N167" s="127" t="n"/>
    </row>
    <row r="168" ht="19.35" customHeight="1">
      <c r="A168" s="128" t="n"/>
      <c r="B168" s="129" t="n"/>
      <c r="C168" s="130" t="inlineStr">
        <is>
          <t>Итого прямые затраты по разделу</t>
        </is>
      </c>
      <c r="L168" s="131" t="n">
        <v>20102.04</v>
      </c>
      <c r="M168" s="132" t="n"/>
      <c r="N168" s="131" t="n">
        <v>957466.49</v>
      </c>
    </row>
    <row r="169" ht="19.35" customHeight="1">
      <c r="A169" s="128" t="n"/>
      <c r="B169" s="129" t="n"/>
      <c r="C169" s="130" t="inlineStr">
        <is>
          <t>в том числе</t>
        </is>
      </c>
      <c r="L169" s="131" t="n"/>
      <c r="M169" s="132" t="n"/>
      <c r="N169" s="131" t="n"/>
    </row>
    <row r="170" ht="19.35" customHeight="1">
      <c r="A170" s="128" t="n"/>
      <c r="B170" s="129" t="n"/>
      <c r="C170" s="130" t="inlineStr">
        <is>
          <t>- оплата труда (ОТ)</t>
        </is>
      </c>
      <c r="L170" s="131" t="n">
        <v>10660.48</v>
      </c>
      <c r="M170" s="132" t="n"/>
      <c r="N170" s="131" t="n">
        <v>759665.8100000001</v>
      </c>
    </row>
    <row r="171" ht="19.35" customHeight="1">
      <c r="A171" s="128" t="n"/>
      <c r="B171" s="129" t="n"/>
      <c r="C171" s="130" t="inlineStr">
        <is>
          <t>- эксплуатация машин и механизмов</t>
        </is>
      </c>
      <c r="L171" s="131" t="n">
        <v>9441.559999999999</v>
      </c>
      <c r="M171" s="132" t="n"/>
      <c r="N171" s="131" t="n">
        <v>197800.68</v>
      </c>
    </row>
    <row r="172" ht="19.35" customHeight="1">
      <c r="A172" s="128" t="n"/>
      <c r="B172" s="133" t="n"/>
      <c r="C172" s="134" t="inlineStr">
        <is>
          <t>в том числе</t>
        </is>
      </c>
      <c r="L172" s="131" t="n"/>
      <c r="M172" s="132" t="n"/>
      <c r="N172" s="131" t="n"/>
    </row>
    <row r="173" ht="19.35" customHeight="1">
      <c r="A173" s="128" t="n"/>
      <c r="B173" s="133" t="n"/>
      <c r="C173" s="134" t="inlineStr">
        <is>
          <t>эксплуатация машин и механизмов без учета доплат к оплате труда машинистов</t>
        </is>
      </c>
      <c r="L173" s="131" t="n">
        <v>9441.559999999999</v>
      </c>
      <c r="M173" s="132" t="n"/>
      <c r="N173" s="131" t="n">
        <v>197800.68</v>
      </c>
    </row>
    <row r="174" ht="19.35" customHeight="1">
      <c r="A174" s="128" t="n"/>
      <c r="B174" s="133" t="n"/>
      <c r="C174" s="134" t="inlineStr">
        <is>
          <t>в том числе</t>
        </is>
      </c>
      <c r="L174" s="131" t="n"/>
      <c r="M174" s="132" t="n"/>
      <c r="N174" s="131" t="n"/>
    </row>
    <row r="175" ht="19.35" customHeight="1">
      <c r="A175" s="128" t="n"/>
      <c r="B175" s="133" t="n"/>
      <c r="C175" s="134" t="inlineStr">
        <is>
          <t>оплата труда машинистов (ОТм)</t>
        </is>
      </c>
      <c r="L175" s="131" t="n">
        <v>1651.07</v>
      </c>
      <c r="M175" s="132" t="n"/>
      <c r="N175" s="131" t="n">
        <v>117655.26</v>
      </c>
    </row>
    <row r="176" ht="19.35" customHeight="1">
      <c r="A176" s="128" t="n"/>
      <c r="B176" s="129" t="n"/>
      <c r="C176" s="130" t="inlineStr">
        <is>
          <t>Итого ФОТ (справочно)</t>
        </is>
      </c>
      <c r="L176" s="131" t="n">
        <v>12311.55</v>
      </c>
      <c r="M176" s="132" t="n"/>
      <c r="N176" s="131" t="n">
        <v>877321.0699999999</v>
      </c>
    </row>
    <row r="177" ht="19.35" customHeight="1">
      <c r="A177" s="128" t="n"/>
      <c r="B177" s="129" t="n"/>
      <c r="C177" s="130" t="inlineStr">
        <is>
          <t>Итого накладные расходы</t>
        </is>
      </c>
      <c r="L177" s="131" t="n">
        <v>10957.29</v>
      </c>
      <c r="M177" s="132" t="n"/>
      <c r="N177" s="131" t="n">
        <v>780815.76</v>
      </c>
    </row>
    <row r="178" ht="19.35" customHeight="1">
      <c r="A178" s="128" t="n"/>
      <c r="B178" s="129" t="n"/>
      <c r="C178" s="130" t="inlineStr">
        <is>
          <t>Итого сметная прибыль</t>
        </is>
      </c>
      <c r="L178" s="131" t="n">
        <v>5047.74</v>
      </c>
      <c r="M178" s="132" t="n"/>
      <c r="N178" s="131" t="n">
        <v>359701.63</v>
      </c>
    </row>
    <row r="179" ht="19.35" customHeight="1">
      <c r="A179" s="128" t="n"/>
      <c r="B179" s="135" t="n"/>
      <c r="C179" s="136" t="inlineStr">
        <is>
          <t>Итого по разделу</t>
        </is>
      </c>
      <c r="L179" s="126" t="n">
        <v>36107.07</v>
      </c>
      <c r="M179" s="137" t="n"/>
      <c r="N179" s="126" t="n">
        <v>2097983.88</v>
      </c>
    </row>
    <row r="180" ht="19.35" customHeight="1">
      <c r="A180" s="128" t="n"/>
      <c r="B180" s="133" t="n"/>
      <c r="C180" s="134" t="inlineStr">
        <is>
          <t>Справочно</t>
        </is>
      </c>
      <c r="L180" s="131" t="n"/>
      <c r="M180" s="132" t="n"/>
      <c r="N180" s="131" t="n"/>
    </row>
    <row r="181" ht="19.35" customHeight="1">
      <c r="A181" s="128" t="n"/>
      <c r="B181" s="129" t="n"/>
      <c r="C181" s="134" t="inlineStr">
        <is>
          <t>затраты труда рабочих</t>
        </is>
      </c>
      <c r="I181" s="138" t="n">
        <v>1261.38432</v>
      </c>
      <c r="J181" s="139" t="n"/>
      <c r="K181" s="139" t="n"/>
      <c r="L181" s="132" t="n"/>
      <c r="M181" s="132" t="n"/>
      <c r="N181" s="132" t="n"/>
    </row>
    <row r="182" ht="19.35" customHeight="1">
      <c r="A182" s="128" t="n"/>
      <c r="B182" s="129" t="n"/>
      <c r="C182" s="134" t="inlineStr">
        <is>
          <t>затраты труда машинистов</t>
        </is>
      </c>
      <c r="I182" s="138" t="n">
        <v>122.30004</v>
      </c>
      <c r="J182" s="139" t="n"/>
      <c r="K182" s="139" t="n"/>
      <c r="L182" s="132" t="n"/>
      <c r="M182" s="132" t="n"/>
      <c r="N182" s="132" t="n"/>
    </row>
    <row r="183" ht="19.35" customHeight="1">
      <c r="A183" s="140" t="n"/>
      <c r="B183" s="141" t="n"/>
      <c r="C183" s="142" t="inlineStr">
        <is>
          <t>ВСЕГО по смете</t>
        </is>
      </c>
      <c r="D183" s="143" t="n"/>
      <c r="E183" s="143" t="n"/>
      <c r="F183" s="144" t="n"/>
      <c r="G183" s="144" t="n"/>
      <c r="H183" s="144" t="n"/>
      <c r="I183" s="144" t="n"/>
      <c r="J183" s="144" t="n"/>
      <c r="K183" s="144" t="n"/>
      <c r="L183" s="145" t="n"/>
      <c r="M183" s="144" t="n"/>
      <c r="N183" s="146" t="n"/>
    </row>
    <row r="184" ht="19.35" customHeight="1">
      <c r="A184" s="128" t="n"/>
      <c r="B184" s="135" t="n"/>
      <c r="C184" s="136" t="inlineStr">
        <is>
          <t>Итого по всем разделам</t>
        </is>
      </c>
      <c r="L184" s="126" t="n">
        <v>36107.07</v>
      </c>
      <c r="M184" s="127" t="n"/>
      <c r="N184" s="126" t="n"/>
    </row>
    <row r="185" ht="19.35" customHeight="1">
      <c r="A185" s="128" t="n"/>
      <c r="B185" s="129" t="n"/>
      <c r="C185" s="130" t="inlineStr">
        <is>
          <t>ВСЕГО строительные работы</t>
        </is>
      </c>
      <c r="L185" s="131" t="n">
        <v>36107.07</v>
      </c>
      <c r="M185" s="132" t="n"/>
      <c r="N185" s="131" t="n">
        <v>2097983.88</v>
      </c>
    </row>
    <row r="186" ht="19.35" customHeight="1">
      <c r="A186" s="128" t="n"/>
      <c r="B186" s="133" t="n"/>
      <c r="C186" s="134" t="inlineStr">
        <is>
          <t>в том числе</t>
        </is>
      </c>
      <c r="L186" s="131" t="n"/>
      <c r="M186" s="132" t="n"/>
      <c r="N186" s="131" t="n"/>
    </row>
    <row r="187" ht="19.35" customHeight="1">
      <c r="A187" s="128" t="n"/>
      <c r="B187" s="133" t="n"/>
      <c r="C187" s="134" t="inlineStr">
        <is>
          <t>всего прямые затраты</t>
        </is>
      </c>
      <c r="L187" s="131" t="n">
        <v>20102.04</v>
      </c>
      <c r="M187" s="132" t="n"/>
      <c r="N187" s="131" t="n">
        <v>957466.49</v>
      </c>
    </row>
    <row r="188" ht="19.35" customHeight="1">
      <c r="A188" s="128" t="n"/>
      <c r="B188" s="133" t="n"/>
      <c r="C188" s="134" t="inlineStr">
        <is>
          <t>в том числе</t>
        </is>
      </c>
      <c r="L188" s="131" t="n"/>
      <c r="M188" s="132" t="n"/>
      <c r="N188" s="131" t="n"/>
    </row>
    <row r="189" ht="19.35" customHeight="1">
      <c r="A189" s="128" t="n"/>
      <c r="B189" s="133" t="n"/>
      <c r="C189" s="134" t="inlineStr">
        <is>
          <t>- оплата труда (ОТ)</t>
        </is>
      </c>
      <c r="L189" s="131" t="n">
        <v>10660.48</v>
      </c>
      <c r="M189" s="132" t="n"/>
      <c r="N189" s="131" t="n">
        <v>759665.8100000001</v>
      </c>
    </row>
    <row r="190" ht="19.35" customHeight="1">
      <c r="A190" s="128" t="n"/>
      <c r="B190" s="133" t="n"/>
      <c r="C190" s="134" t="inlineStr">
        <is>
          <t>- эксплуатация машин и механизмов</t>
        </is>
      </c>
      <c r="L190" s="131" t="n">
        <v>9441.559999999999</v>
      </c>
      <c r="M190" s="132" t="n"/>
      <c r="N190" s="131" t="n">
        <v>197800.68</v>
      </c>
    </row>
    <row r="191" ht="19.35" customHeight="1">
      <c r="A191" s="128" t="n"/>
      <c r="B191" s="133" t="n"/>
      <c r="C191" s="134" t="inlineStr">
        <is>
          <t>в т.ч. эксплуатация машин и механизмов без учета доплат к оплате труда машинистов</t>
        </is>
      </c>
      <c r="L191" s="131" t="n">
        <v>9441.559999999999</v>
      </c>
      <c r="M191" s="132" t="n"/>
      <c r="N191" s="131" t="n">
        <v>197800.68</v>
      </c>
    </row>
    <row r="192" ht="19.35" customHeight="1">
      <c r="A192" s="128" t="n"/>
      <c r="B192" s="133" t="n"/>
      <c r="C192" s="134" t="inlineStr">
        <is>
          <t>- в т.ч. оплата труда машинистов (ОТм)</t>
        </is>
      </c>
      <c r="L192" s="131" t="n">
        <v>1651.07</v>
      </c>
      <c r="M192" s="132" t="n"/>
      <c r="N192" s="131" t="n">
        <v>117655.26</v>
      </c>
    </row>
    <row r="193" ht="19.35" customHeight="1">
      <c r="A193" s="128" t="n"/>
      <c r="B193" s="133" t="n"/>
      <c r="C193" s="134" t="inlineStr">
        <is>
          <t>всего ФОТ (справочно)</t>
        </is>
      </c>
      <c r="L193" s="131" t="n">
        <v>12311.55</v>
      </c>
      <c r="M193" s="132" t="n"/>
      <c r="N193" s="131" t="n">
        <v>877321.0699999999</v>
      </c>
    </row>
    <row r="194" ht="19.35" customHeight="1">
      <c r="A194" s="128" t="n"/>
      <c r="B194" s="133" t="n"/>
      <c r="C194" s="134" t="inlineStr">
        <is>
          <t>всего накладные расходы</t>
        </is>
      </c>
      <c r="L194" s="131" t="n">
        <v>10957.29</v>
      </c>
      <c r="M194" s="132" t="n"/>
      <c r="N194" s="131" t="n">
        <v>780815.76</v>
      </c>
    </row>
    <row r="195" ht="19.35" customHeight="1">
      <c r="A195" s="128" t="n"/>
      <c r="B195" s="133" t="n"/>
      <c r="C195" s="134" t="inlineStr">
        <is>
          <t>всего сметная прибыль</t>
        </is>
      </c>
      <c r="L195" s="131" t="n">
        <v>5047.74</v>
      </c>
      <c r="M195" s="132" t="n"/>
      <c r="N195" s="131" t="n">
        <v>359701.63</v>
      </c>
    </row>
    <row r="196" ht="19.35" customHeight="1">
      <c r="A196" s="128" t="n"/>
      <c r="B196" s="135" t="n"/>
      <c r="C196" s="136" t="inlineStr">
        <is>
          <t>ВСЕГО по смете</t>
        </is>
      </c>
      <c r="L196" s="126" t="n">
        <v>36107.07</v>
      </c>
      <c r="M196" s="127" t="n"/>
      <c r="N196" s="126" t="n">
        <v>2097983.88</v>
      </c>
    </row>
    <row r="197" ht="19.35" customHeight="1">
      <c r="A197" s="128" t="n"/>
      <c r="B197" s="133" t="n"/>
      <c r="C197" s="134" t="inlineStr">
        <is>
          <t>Всего прямые затраты</t>
        </is>
      </c>
      <c r="L197" s="131" t="n">
        <v>20102.04</v>
      </c>
      <c r="M197" s="132" t="n"/>
      <c r="N197" s="131" t="n">
        <v>957466.49</v>
      </c>
    </row>
    <row r="198" ht="19.35" customHeight="1">
      <c r="A198" s="128" t="n"/>
      <c r="B198" s="133" t="n"/>
      <c r="C198" s="134" t="inlineStr">
        <is>
          <t>в том числе</t>
        </is>
      </c>
      <c r="L198" s="131" t="n"/>
      <c r="M198" s="132" t="n"/>
      <c r="N198" s="131" t="n"/>
    </row>
    <row r="199" ht="19.35" customHeight="1">
      <c r="A199" s="128" t="n"/>
      <c r="B199" s="133" t="n"/>
      <c r="C199" s="134" t="inlineStr">
        <is>
          <t>- оплата труда рабочих (ОТ)</t>
        </is>
      </c>
      <c r="L199" s="131" t="n">
        <v>10660.48</v>
      </c>
      <c r="M199" s="132" t="n"/>
      <c r="N199" s="131" t="n">
        <v>759665.8100000001</v>
      </c>
    </row>
    <row r="200" ht="19.35" customHeight="1">
      <c r="A200" s="128" t="n"/>
      <c r="B200" s="133" t="n"/>
      <c r="C200" s="134" t="inlineStr">
        <is>
          <t>- эксплуатация машин и механизмов</t>
        </is>
      </c>
      <c r="L200" s="131" t="n">
        <v>9441.559999999999</v>
      </c>
      <c r="M200" s="132" t="n"/>
      <c r="N200" s="131" t="n">
        <v>197800.68</v>
      </c>
    </row>
    <row r="201" ht="19.35" customHeight="1">
      <c r="A201" s="128" t="n"/>
      <c r="B201" s="133" t="n"/>
      <c r="C201" s="134" t="inlineStr">
        <is>
          <t>в т.ч. эксплуатация машин и механизмов без учета доплат к оплате труда машинистов</t>
        </is>
      </c>
      <c r="L201" s="131" t="n">
        <v>9441.559999999999</v>
      </c>
      <c r="M201" s="132" t="n"/>
      <c r="N201" s="131" t="n">
        <v>197800.68</v>
      </c>
    </row>
    <row r="202" ht="19.35" customHeight="1">
      <c r="A202" s="128" t="n"/>
      <c r="B202" s="133" t="n"/>
      <c r="C202" s="134" t="inlineStr">
        <is>
          <t>- в т.ч. оплата труда машинистов (ОТм)</t>
        </is>
      </c>
      <c r="L202" s="131" t="n">
        <v>1651.07</v>
      </c>
      <c r="M202" s="132" t="n"/>
      <c r="N202" s="131" t="n">
        <v>117655.26</v>
      </c>
    </row>
    <row r="203" ht="19.35" customHeight="1">
      <c r="A203" s="128" t="n"/>
      <c r="B203" s="133" t="n"/>
      <c r="C203" s="134" t="inlineStr">
        <is>
          <t>Всего ФОТ (справочно)</t>
        </is>
      </c>
      <c r="L203" s="131" t="n">
        <v>12311.55</v>
      </c>
      <c r="M203" s="132" t="n"/>
      <c r="N203" s="131" t="n">
        <v>877321.0699999999</v>
      </c>
    </row>
    <row r="204" ht="19.35" customHeight="1">
      <c r="A204" s="128" t="n"/>
      <c r="B204" s="133" t="n"/>
      <c r="C204" s="134" t="inlineStr">
        <is>
          <t>Всего накладные расходы</t>
        </is>
      </c>
      <c r="L204" s="131" t="n">
        <v>10957.29</v>
      </c>
      <c r="M204" s="132" t="n"/>
      <c r="N204" s="131" t="n">
        <v>780815.76</v>
      </c>
    </row>
    <row r="205" ht="19.35" customHeight="1">
      <c r="A205" s="128" t="n"/>
      <c r="B205" s="133" t="n"/>
      <c r="C205" s="134" t="inlineStr">
        <is>
          <t>Всего сметная прибыль</t>
        </is>
      </c>
      <c r="L205" s="131" t="n">
        <v>5047.74</v>
      </c>
      <c r="M205" s="132" t="n"/>
      <c r="N205" s="131" t="n">
        <v>359701.63</v>
      </c>
    </row>
    <row r="206" ht="19.35" customHeight="1">
      <c r="A206" s="128" t="n"/>
      <c r="B206" s="133" t="n"/>
      <c r="C206" s="134" t="inlineStr">
        <is>
          <t>Справочно</t>
        </is>
      </c>
      <c r="L206" s="131" t="n"/>
      <c r="M206" s="132" t="n"/>
      <c r="N206" s="131" t="n"/>
    </row>
    <row r="207" ht="19.35" customHeight="1">
      <c r="A207" s="128" t="n"/>
      <c r="B207" s="129" t="n"/>
      <c r="C207" s="134" t="inlineStr">
        <is>
          <t>затраты труда рабочих</t>
        </is>
      </c>
      <c r="I207" s="138" t="n">
        <v>1261.38432</v>
      </c>
      <c r="J207" s="139" t="n"/>
      <c r="K207" s="139" t="n"/>
      <c r="L207" s="132" t="n"/>
      <c r="M207" s="132" t="n"/>
      <c r="N207" s="132" t="n"/>
    </row>
    <row r="208" ht="19.35" customHeight="1">
      <c r="A208" s="128" t="n"/>
      <c r="B208" s="129" t="n"/>
      <c r="C208" s="134" t="inlineStr">
        <is>
          <t>затраты труда машинистов</t>
        </is>
      </c>
      <c r="I208" s="138" t="n">
        <v>122.30004</v>
      </c>
      <c r="J208" s="139" t="n"/>
      <c r="K208" s="139" t="n"/>
      <c r="L208" s="132" t="n"/>
      <c r="M208" s="132" t="n"/>
      <c r="N208" s="132" t="n"/>
    </row>
    <row r="209" ht="19.35" customHeight="1">
      <c r="A209" s="128" t="n"/>
      <c r="B209" s="147" t="n"/>
      <c r="C209" s="147" t="n"/>
      <c r="D209" s="125" t="n"/>
      <c r="E209" s="125" t="n"/>
      <c r="F209" s="4" t="n"/>
      <c r="G209" s="4" t="n"/>
      <c r="H209" s="4" t="n"/>
      <c r="I209" s="4" t="n"/>
      <c r="J209" s="4" t="n"/>
      <c r="K209" s="4" t="n"/>
      <c r="L209" s="4" t="n"/>
      <c r="M209" s="4" t="n"/>
      <c r="N209" s="4" t="n"/>
    </row>
    <row r="210" ht="19.35" customHeight="1">
      <c r="A210" s="148" t="inlineStr">
        <is>
          <t>Составил: ______________________________________/  Григорова И. А. /</t>
        </is>
      </c>
    </row>
    <row r="211" ht="19.35" customHeight="1">
      <c r="A211" s="148" t="n"/>
      <c r="B211" s="148" t="n"/>
      <c r="C211" s="149" t="inlineStr">
        <is>
          <t>должность, подпись (инициалы, фамилия)</t>
        </is>
      </c>
      <c r="G211" s="150" t="n"/>
      <c r="H211" s="150" t="n"/>
      <c r="I211" s="150" t="n"/>
      <c r="J211" s="148" t="n"/>
      <c r="K211" s="148" t="n"/>
      <c r="L211" s="148" t="n"/>
      <c r="M211" s="148" t="n"/>
      <c r="N211" s="148" t="n"/>
    </row>
    <row r="212" ht="19.35" customHeight="1">
      <c r="A212" s="148" t="inlineStr">
        <is>
          <t>Проверил: ______________________________________ /  Черкасов А. В. /</t>
        </is>
      </c>
    </row>
    <row r="213" ht="19.35" customHeight="1">
      <c r="A213" s="4" t="n"/>
      <c r="B213" s="4" t="n"/>
      <c r="C213" s="149" t="inlineStr">
        <is>
          <t>должность, подпись (инициалы, фамилия)</t>
        </is>
      </c>
      <c r="G213" s="150" t="n"/>
      <c r="H213" s="150" t="n"/>
      <c r="I213" s="150" t="n"/>
      <c r="J213" s="4" t="n"/>
      <c r="K213" s="4" t="n"/>
      <c r="L213" s="4" t="n"/>
      <c r="M213" s="4" t="n"/>
      <c r="N213" s="4" t="n"/>
    </row>
  </sheetData>
  <mergeCells count="223">
    <mergeCell ref="C44:E44"/>
    <mergeCell ref="A17:G17"/>
    <mergeCell ref="H13:N13"/>
    <mergeCell ref="C142:E142"/>
    <mergeCell ref="C80:E80"/>
    <mergeCell ref="A30:N30"/>
    <mergeCell ref="C171:K171"/>
    <mergeCell ref="C129:E129"/>
    <mergeCell ref="C173:K173"/>
    <mergeCell ref="A19:G19"/>
    <mergeCell ref="C95:E95"/>
    <mergeCell ref="H15:N15"/>
    <mergeCell ref="C51:E51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14:E114"/>
    <mergeCell ref="C59:E59"/>
    <mergeCell ref="C192:K192"/>
    <mergeCell ref="C130:E130"/>
    <mergeCell ref="C201:K201"/>
    <mergeCell ref="C46:E46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82" min="0" max="16383" man="1"/>
  </rowBreaks>
</worksheet>
</file>

<file path=xl/worksheets/sheet20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42" t="n"/>
      <c r="B1" s="42" t="n"/>
      <c r="C1" s="42" t="n"/>
      <c r="D1" s="4" t="n"/>
      <c r="E1" s="4" t="n"/>
      <c r="F1" s="43" t="inlineStr">
        <is>
          <t>Приложение № 2</t>
        </is>
      </c>
    </row>
    <row r="2" ht="19.35" customHeight="1">
      <c r="A2" s="44" t="n"/>
      <c r="B2" s="44" t="n"/>
      <c r="C2" s="44" t="n"/>
      <c r="D2" s="4" t="n"/>
      <c r="E2" s="4" t="n"/>
      <c r="F2" s="4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4" t="n"/>
      <c r="B3" s="44" t="n"/>
      <c r="C3" s="44" t="n"/>
      <c r="D3" s="4" t="n"/>
      <c r="E3" s="4" t="n"/>
      <c r="F3" s="4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45" t="n"/>
      <c r="B4" s="46" t="n"/>
      <c r="C4" s="46" t="n"/>
      <c r="D4" s="4" t="n"/>
      <c r="E4" s="4" t="n"/>
      <c r="F4" s="4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45" t="n"/>
      <c r="B5" s="46" t="n"/>
      <c r="C5" s="46" t="n"/>
      <c r="D5" s="4" t="n"/>
      <c r="E5" s="4" t="n"/>
      <c r="F5" s="4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45" t="n"/>
      <c r="B6" s="46" t="n"/>
      <c r="C6" s="46" t="n"/>
      <c r="D6" s="4" t="n"/>
      <c r="E6" s="4" t="n"/>
      <c r="F6" s="4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45" t="n"/>
      <c r="B7" s="46" t="n"/>
      <c r="C7" s="46" t="n"/>
      <c r="D7" s="4" t="n"/>
      <c r="E7" s="4" t="n"/>
      <c r="F7" s="43" t="n"/>
      <c r="G7" s="43" t="n"/>
      <c r="H7" s="43" t="n"/>
      <c r="I7" s="43" t="n"/>
      <c r="J7" s="43" t="n"/>
      <c r="K7" s="43" t="n"/>
      <c r="L7" s="43" t="n"/>
      <c r="M7" s="43" t="n"/>
      <c r="N7" s="43" t="n"/>
    </row>
    <row r="8" hidden="1" ht="19.35" customHeight="1">
      <c r="A8" s="48" t="n"/>
      <c r="D8" s="4" t="n"/>
      <c r="E8" s="4" t="n"/>
      <c r="F8" s="43" t="n"/>
      <c r="G8" s="43" t="n"/>
      <c r="H8" s="43" t="n"/>
      <c r="I8" s="43" t="n"/>
      <c r="J8" s="3" t="n"/>
    </row>
    <row r="9" hidden="1" ht="19.5" customHeight="1">
      <c r="A9" s="48" t="n"/>
      <c r="D9" s="4" t="n"/>
      <c r="E9" s="4" t="n"/>
      <c r="F9" s="43" t="n"/>
      <c r="G9" s="43" t="n"/>
      <c r="H9" s="43" t="n"/>
      <c r="I9" s="43" t="n"/>
      <c r="J9" s="3" t="n"/>
    </row>
    <row r="10" hidden="1" ht="19.35" customHeight="1">
      <c r="A10" s="48" t="n"/>
      <c r="D10" s="4" t="n"/>
      <c r="E10" s="4" t="n"/>
      <c r="F10" s="43" t="n"/>
      <c r="G10" s="43" t="n"/>
      <c r="H10" s="43" t="n"/>
      <c r="I10" s="43" t="n"/>
      <c r="J10" s="3" t="n"/>
    </row>
    <row r="11" hidden="1" ht="19.5" customHeight="1">
      <c r="A11" s="48" t="n"/>
      <c r="D11" s="4" t="n"/>
      <c r="E11" s="4" t="n"/>
      <c r="F11" s="43" t="n"/>
      <c r="G11" s="43" t="n"/>
      <c r="H11" s="43" t="n"/>
      <c r="I11" s="43" t="n"/>
      <c r="J11" s="3" t="n"/>
    </row>
    <row r="12" hidden="1" ht="19.35" customHeight="1">
      <c r="A12" s="49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 ht="19.5" customHeight="1">
      <c r="A13" s="50" t="inlineStr">
        <is>
          <t>Наименование программного продукта</t>
        </is>
      </c>
      <c r="B13" s="4" t="n"/>
      <c r="C13" s="4" t="n"/>
      <c r="D13" s="10" t="n"/>
      <c r="E13" s="10" t="n"/>
      <c r="F13" s="10" t="n"/>
      <c r="G13" s="10" t="n"/>
      <c r="H13" s="51" t="inlineStr">
        <is>
          <t>ПК Госстройсмета-3</t>
        </is>
      </c>
      <c r="I13" s="52" t="n"/>
      <c r="J13" s="52" t="n"/>
      <c r="K13" s="52" t="n"/>
      <c r="L13" s="52" t="n"/>
      <c r="M13" s="52" t="n"/>
      <c r="N13" s="52" t="n"/>
    </row>
    <row r="14" ht="28.7" customHeight="1">
      <c r="A14" s="53" t="inlineStr">
        <is>
          <t xml:space="preserve">Наименование редакции сметных нормативов </t>
        </is>
      </c>
      <c r="B14" s="4" t="n"/>
      <c r="C14" s="4" t="n"/>
      <c r="D14" s="10" t="n"/>
      <c r="E14" s="10" t="n"/>
      <c r="F14" s="10" t="n"/>
      <c r="G14" s="10" t="n"/>
      <c r="H14" s="51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52" t="n"/>
      <c r="J14" s="52" t="n"/>
      <c r="K14" s="52" t="n"/>
      <c r="L14" s="52" t="n"/>
      <c r="M14" s="52" t="n"/>
      <c r="N14" s="52" t="n"/>
    </row>
    <row r="15" ht="82.15000000000001" customHeight="1">
      <c r="A15" s="6" t="inlineStr">
        <is>
          <t>Реквизиты приказов об утверждении дополнений и изменений к сметным нормативам</t>
        </is>
      </c>
      <c r="H15" s="54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55" t="n"/>
      <c r="J15" s="55" t="n"/>
      <c r="K15" s="55" t="n"/>
      <c r="L15" s="55" t="n"/>
      <c r="M15" s="55" t="n"/>
      <c r="N15" s="55" t="n"/>
    </row>
    <row r="16" ht="82.15000000000001" customHeight="1">
      <c r="A16" s="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54" t="inlineStr">
        <is>
          <t>Письмо Минстрой России от 30.12.2025 № 81879-ИФ/09, I квартал 2026; Прочие объекты; Амурская область</t>
        </is>
      </c>
      <c r="I16" s="55" t="n"/>
      <c r="J16" s="55" t="n"/>
      <c r="K16" s="55" t="n"/>
      <c r="L16" s="55" t="n"/>
      <c r="M16" s="55" t="n"/>
      <c r="N16" s="55" t="n"/>
    </row>
    <row r="17" ht="42" customHeight="1">
      <c r="A17" s="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54" t="n"/>
      <c r="I17" s="55" t="n"/>
      <c r="J17" s="55" t="n"/>
      <c r="K17" s="55" t="n"/>
      <c r="L17" s="55" t="n"/>
      <c r="M17" s="55" t="n"/>
      <c r="N17" s="55" t="n"/>
    </row>
    <row r="18" ht="21" customHeight="1">
      <c r="A18" s="6" t="inlineStr">
        <is>
          <t>Наименование субъекта Российской Федерации</t>
        </is>
      </c>
      <c r="H18" s="54" t="inlineStr">
        <is>
          <t>Амурская область</t>
        </is>
      </c>
      <c r="I18" s="55" t="n"/>
      <c r="J18" s="55" t="n"/>
      <c r="K18" s="55" t="n"/>
      <c r="L18" s="55" t="n"/>
      <c r="M18" s="55" t="n"/>
      <c r="N18" s="55" t="n"/>
    </row>
    <row r="19" ht="21" customHeight="1">
      <c r="A19" s="6" t="inlineStr">
        <is>
          <t>Наименование зоны субъекта Российской Федерации</t>
        </is>
      </c>
      <c r="H19" s="54" t="inlineStr">
        <is>
          <t>1 зона</t>
        </is>
      </c>
      <c r="I19" s="55" t="n"/>
      <c r="J19" s="55" t="n"/>
      <c r="K19" s="55" t="n"/>
      <c r="L19" s="55" t="n"/>
      <c r="M19" s="55" t="n"/>
      <c r="N19" s="55" t="n"/>
    </row>
    <row r="20" ht="24" customHeight="1">
      <c r="A20" s="56" t="inlineStr">
        <is>
          <t>Расширение просеки ВЛ 220-500 кВ</t>
        </is>
      </c>
      <c r="B20" s="52" t="n"/>
      <c r="C20" s="52" t="n"/>
      <c r="D20" s="52" t="n"/>
      <c r="E20" s="52" t="n"/>
      <c r="F20" s="52" t="n"/>
      <c r="G20" s="52" t="n"/>
      <c r="H20" s="52" t="n"/>
      <c r="I20" s="52" t="n"/>
      <c r="J20" s="52" t="n"/>
      <c r="K20" s="52" t="n"/>
      <c r="L20" s="52" t="n"/>
      <c r="M20" s="52" t="n"/>
      <c r="N20" s="52" t="n"/>
    </row>
    <row r="21" ht="19.35" customHeight="1">
      <c r="A21" s="57" t="inlineStr">
        <is>
          <t>(наименование стройки)</t>
        </is>
      </c>
    </row>
    <row r="22" ht="19.35" customHeight="1">
      <c r="A22" s="56" t="inlineStr">
        <is>
          <t>34 ВЛ 220 Зейская ГЭС - Магдагачи</t>
        </is>
      </c>
      <c r="B22" s="52" t="n"/>
      <c r="C22" s="52" t="n"/>
      <c r="D22" s="52" t="n"/>
      <c r="E22" s="52" t="n"/>
      <c r="F22" s="52" t="n"/>
      <c r="G22" s="52" t="n"/>
      <c r="H22" s="52" t="n"/>
      <c r="I22" s="52" t="n"/>
      <c r="J22" s="52" t="n"/>
      <c r="K22" s="52" t="n"/>
      <c r="L22" s="52" t="n"/>
      <c r="M22" s="52" t="n"/>
      <c r="N22" s="52" t="n"/>
    </row>
    <row r="23" ht="19.35" customHeight="1">
      <c r="A23" s="58" t="inlineStr">
        <is>
          <t>(наименование объекта капитального строительства)</t>
        </is>
      </c>
      <c r="B23" s="59" t="n"/>
      <c r="C23" s="59" t="n"/>
      <c r="D23" s="59" t="n"/>
      <c r="E23" s="59" t="n"/>
      <c r="F23" s="59" t="n"/>
      <c r="G23" s="59" t="n"/>
      <c r="H23" s="59" t="n"/>
      <c r="I23" s="59" t="n"/>
      <c r="J23" s="59" t="n"/>
      <c r="K23" s="59" t="n"/>
      <c r="L23" s="59" t="n"/>
      <c r="M23" s="59" t="n"/>
      <c r="N23" s="59" t="n"/>
    </row>
    <row r="24" ht="19.35" customHeight="1">
      <c r="A24" s="60" t="inlineStr">
        <is>
          <t>ЛОКАЛЬНЫЙ СМЕТНЫЙ РАСЧЕТ (СМЕТА) № 02-34-18</t>
        </is>
      </c>
    </row>
    <row r="25" ht="19.35" customHeight="1">
      <c r="A25" s="56" t="inlineStr">
        <is>
          <t>34 ВЛ 220 Зейская ГЭС - Магдагачи. Магдагачинское уч. л-во Магдагачинского л-ва</t>
        </is>
      </c>
      <c r="B25" s="52" t="n"/>
      <c r="C25" s="52" t="n"/>
      <c r="D25" s="52" t="n"/>
      <c r="E25" s="52" t="n"/>
      <c r="F25" s="52" t="n"/>
      <c r="G25" s="52" t="n"/>
      <c r="H25" s="52" t="n"/>
      <c r="I25" s="52" t="n"/>
      <c r="J25" s="52" t="n"/>
      <c r="K25" s="52" t="n"/>
      <c r="L25" s="52" t="n"/>
      <c r="M25" s="52" t="n"/>
      <c r="N25" s="52" t="n"/>
    </row>
    <row r="26" ht="19.35" customHeight="1">
      <c r="A26" s="58" t="inlineStr">
        <is>
          <t>(наименование работ и затрат)</t>
        </is>
      </c>
      <c r="B26" s="59" t="n"/>
      <c r="C26" s="59" t="n"/>
      <c r="D26" s="59" t="n"/>
      <c r="E26" s="59" t="n"/>
      <c r="F26" s="59" t="n"/>
      <c r="G26" s="59" t="n"/>
      <c r="H26" s="59" t="n"/>
      <c r="I26" s="59" t="n"/>
      <c r="J26" s="59" t="n"/>
      <c r="K26" s="59" t="n"/>
      <c r="L26" s="59" t="n"/>
      <c r="M26" s="59" t="n"/>
      <c r="N26" s="59" t="n"/>
    </row>
    <row r="27" ht="18" customHeight="1">
      <c r="A27" s="53" t="inlineStr">
        <is>
          <t xml:space="preserve">Составлен </t>
        </is>
      </c>
      <c r="B27" s="61" t="n"/>
      <c r="C27" s="62" t="inlineStr">
        <is>
          <t>Базисно-индексным</t>
        </is>
      </c>
      <c r="D27" s="52" t="n"/>
      <c r="E27" s="63" t="n"/>
      <c r="F27" s="53" t="inlineStr">
        <is>
          <t>методом</t>
        </is>
      </c>
      <c r="G27" s="61" t="n"/>
      <c r="H27" s="61" t="n"/>
      <c r="I27" s="61" t="n"/>
      <c r="J27" s="61" t="n"/>
      <c r="K27" s="61" t="n"/>
      <c r="L27" s="61" t="n"/>
      <c r="M27" s="61" t="n"/>
      <c r="N27" s="61" t="n"/>
    </row>
    <row r="28" ht="18" customHeight="1">
      <c r="A28" s="6" t="inlineStr">
        <is>
          <t xml:space="preserve">Основание: </t>
        </is>
      </c>
      <c r="C28" s="64" t="inlineStr">
        <is>
          <t>Ф.579959-19.34-РД</t>
        </is>
      </c>
      <c r="D28" s="52" t="n"/>
      <c r="E28" s="52" t="n"/>
      <c r="F28" s="52" t="n"/>
      <c r="G28" s="52" t="n"/>
      <c r="H28" s="6" t="n"/>
      <c r="I28" s="10" t="n"/>
      <c r="J28" s="10" t="n"/>
      <c r="K28" s="10" t="n"/>
      <c r="L28" s="10" t="n"/>
      <c r="M28" s="10" t="n"/>
      <c r="N28" s="10" t="n"/>
    </row>
    <row r="29" ht="19.35" customHeight="1">
      <c r="A29" s="6" t="n"/>
      <c r="B29" s="6" t="n"/>
      <c r="C29" s="58" t="inlineStr">
        <is>
          <t>(проектная и (или) иная техническая документация)</t>
        </is>
      </c>
      <c r="D29" s="59" t="n"/>
      <c r="E29" s="59" t="n"/>
      <c r="F29" s="59" t="n"/>
      <c r="G29" s="59" t="n"/>
      <c r="H29" s="57" t="n"/>
      <c r="I29" s="6" t="n"/>
      <c r="J29" s="6" t="n"/>
      <c r="K29" s="6" t="n"/>
      <c r="L29" s="6" t="n"/>
      <c r="M29" s="6" t="n"/>
      <c r="N29" s="6" t="n"/>
    </row>
    <row r="30" ht="19.35" customHeight="1">
      <c r="A30" s="6" t="inlineStr">
        <is>
          <t>Составлен(а) в текущем (базисном) уровне цен: I квартал 2026 года (01.01.2000)</t>
        </is>
      </c>
    </row>
    <row r="31" ht="19.35" customHeight="1">
      <c r="A31" s="6" t="n"/>
      <c r="B31" s="65" t="n"/>
      <c r="C31" s="6" t="n"/>
      <c r="D31" s="6" t="n"/>
      <c r="E31" s="6" t="n"/>
      <c r="F31" s="6" t="n"/>
      <c r="G31" s="6" t="n"/>
      <c r="H31" s="6" t="n"/>
      <c r="I31" s="6" t="n"/>
      <c r="J31" s="53" t="n"/>
      <c r="K31" s="66" t="inlineStr">
        <is>
          <t>Средства на оплату труда рабочих</t>
        </is>
      </c>
      <c r="L31" s="67" t="n">
        <v>99.75</v>
      </c>
      <c r="M31" s="65" t="n">
        <v>1.4</v>
      </c>
      <c r="N31" s="68" t="inlineStr">
        <is>
          <t>тыс. руб.</t>
        </is>
      </c>
    </row>
    <row r="32" ht="22.5" customHeight="1">
      <c r="A32" s="69" t="inlineStr">
        <is>
          <t>Сметная стоимость</t>
        </is>
      </c>
      <c r="C32" s="70" t="n"/>
      <c r="D32" s="71" t="n">
        <v>229.43</v>
      </c>
      <c r="E32" s="72" t="inlineStr">
        <is>
          <t>(</t>
        </is>
      </c>
      <c r="F32" s="71" t="n">
        <v>3.22</v>
      </c>
      <c r="G32" s="73" t="inlineStr">
        <is>
          <t>) тыс. руб.</t>
        </is>
      </c>
      <c r="H32" s="68" t="n"/>
      <c r="I32" s="6" t="n"/>
      <c r="J32" s="6" t="n"/>
      <c r="K32" s="66" t="inlineStr">
        <is>
          <t>Нормативные затраты труда рабочих</t>
        </is>
      </c>
      <c r="L32" s="74" t="n">
        <v>167.04</v>
      </c>
      <c r="M32" s="55" t="n"/>
      <c r="N32" s="6" t="inlineStr">
        <is>
          <t>чел. ч.</t>
        </is>
      </c>
    </row>
    <row r="33" ht="21.75" customHeight="1">
      <c r="A33" s="44" t="n"/>
      <c r="B33" s="10" t="inlineStr">
        <is>
          <t>в том числе:</t>
        </is>
      </c>
      <c r="C33" s="44" t="n"/>
      <c r="D33" s="44" t="n"/>
      <c r="E33" s="44" t="n"/>
      <c r="F33" s="44" t="n"/>
      <c r="G33" s="44" t="n"/>
      <c r="H33" s="44" t="n"/>
      <c r="I33" s="44" t="n"/>
      <c r="J33" s="44" t="n"/>
      <c r="K33" s="66" t="inlineStr">
        <is>
          <t>Нормативные затраты труда машинистов</t>
        </is>
      </c>
      <c r="L33" s="74" t="n"/>
      <c r="M33" s="55" t="n"/>
      <c r="N33" s="6" t="inlineStr">
        <is>
          <t>чел. ч.</t>
        </is>
      </c>
    </row>
    <row r="34" ht="19.35" customHeight="1">
      <c r="A34" s="75" t="n"/>
      <c r="B34" s="76" t="inlineStr">
        <is>
          <t>строительных работ</t>
        </is>
      </c>
      <c r="C34" s="77" t="n"/>
      <c r="D34" s="78" t="n">
        <v>229.43</v>
      </c>
      <c r="E34" s="72" t="inlineStr">
        <is>
          <t>(</t>
        </is>
      </c>
      <c r="F34" s="78" t="n">
        <v>3.22</v>
      </c>
      <c r="G34" s="68" t="inlineStr">
        <is>
          <t>) тыс. руб.</t>
        </is>
      </c>
      <c r="H34" s="68" t="n"/>
      <c r="I34" s="75" t="n"/>
      <c r="J34" s="75" t="n"/>
      <c r="K34" s="4" t="n"/>
      <c r="L34" s="3" t="n"/>
      <c r="N34" s="4" t="n"/>
    </row>
    <row r="35" ht="19.35" customHeight="1">
      <c r="A35" s="75" t="n"/>
      <c r="B35" s="76" t="inlineStr">
        <is>
          <t>монтажных работ</t>
        </is>
      </c>
      <c r="C35" s="77" t="n"/>
      <c r="D35" s="78" t="n">
        <v>0</v>
      </c>
      <c r="E35" s="72" t="inlineStr">
        <is>
          <t>(</t>
        </is>
      </c>
      <c r="F35" s="78" t="n">
        <v>0</v>
      </c>
      <c r="G35" s="68" t="inlineStr">
        <is>
          <t>) тыс. руб.</t>
        </is>
      </c>
      <c r="H35" s="68" t="n"/>
      <c r="I35" s="75" t="n"/>
      <c r="J35" s="75" t="n"/>
      <c r="K35" s="4" t="n"/>
      <c r="L35" s="3" t="n"/>
      <c r="N35" s="4" t="n"/>
    </row>
    <row r="36" ht="19.35" customHeight="1">
      <c r="A36" s="75" t="n"/>
      <c r="B36" s="76" t="inlineStr">
        <is>
          <t>оборудования</t>
        </is>
      </c>
      <c r="C36" s="77" t="n"/>
      <c r="D36" s="78" t="n">
        <v>0</v>
      </c>
      <c r="E36" s="72" t="inlineStr">
        <is>
          <t>(</t>
        </is>
      </c>
      <c r="F36" s="78" t="n">
        <v>0</v>
      </c>
      <c r="G36" s="68" t="inlineStr">
        <is>
          <t>) тыс. руб.</t>
        </is>
      </c>
      <c r="H36" s="68" t="n"/>
      <c r="I36" s="75" t="n"/>
      <c r="J36" s="75" t="n"/>
      <c r="K36" s="4" t="n"/>
      <c r="L36" s="4" t="n"/>
      <c r="M36" s="4" t="n"/>
      <c r="N36" s="4" t="n"/>
    </row>
    <row r="37" ht="19.35" customHeight="1">
      <c r="A37" s="75" t="n"/>
      <c r="B37" s="76" t="inlineStr">
        <is>
          <t>прочих затрат</t>
        </is>
      </c>
      <c r="C37" s="77" t="n"/>
      <c r="D37" s="78" t="n">
        <v>0</v>
      </c>
      <c r="E37" s="72" t="inlineStr">
        <is>
          <t>(</t>
        </is>
      </c>
      <c r="F37" s="78" t="n">
        <v>0</v>
      </c>
      <c r="G37" s="68" t="inlineStr">
        <is>
          <t>) тыс. руб.</t>
        </is>
      </c>
      <c r="H37" s="68" t="n"/>
      <c r="I37" s="75" t="n"/>
      <c r="J37" s="75" t="n"/>
      <c r="K37" s="4" t="n"/>
      <c r="L37" s="3" t="n"/>
      <c r="N37" s="4" t="n"/>
    </row>
    <row r="38" ht="19.35" customHeight="1">
      <c r="A38" s="75" t="n"/>
      <c r="B38" s="75" t="n"/>
      <c r="C38" s="75" t="n"/>
      <c r="D38" s="75" t="n"/>
      <c r="E38" s="75" t="n"/>
      <c r="F38" s="75" t="n"/>
      <c r="G38" s="75" t="n"/>
      <c r="H38" s="75" t="n"/>
      <c r="I38" s="75" t="n"/>
      <c r="J38" s="75" t="n"/>
      <c r="K38" s="75" t="n"/>
      <c r="L38" s="75" t="n"/>
      <c r="M38" s="75" t="n"/>
      <c r="N38" s="75" t="n"/>
    </row>
    <row r="39" ht="55.35" customHeight="1">
      <c r="A39" s="14" t="inlineStr">
        <is>
          <t>№ п.п.</t>
        </is>
      </c>
      <c r="B39" s="79" t="inlineStr">
        <is>
          <t>Обоснование</t>
        </is>
      </c>
      <c r="C39" s="14" t="inlineStr">
        <is>
          <t>Наименование работ и затрат</t>
        </is>
      </c>
      <c r="D39" s="59" t="n"/>
      <c r="E39" s="80" t="n"/>
      <c r="F39" s="14" t="inlineStr">
        <is>
          <t>Единица измерения</t>
        </is>
      </c>
      <c r="G39" s="81" t="inlineStr">
        <is>
          <t>Количество</t>
        </is>
      </c>
      <c r="H39" s="59" t="n"/>
      <c r="I39" s="80" t="n"/>
      <c r="J39" s="81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59" t="n"/>
      <c r="L39" s="80" t="n"/>
      <c r="M39" s="14" t="inlineStr">
        <is>
          <t>Индексы</t>
        </is>
      </c>
      <c r="N39" s="14" t="inlineStr">
        <is>
          <t>Сметная стоимость
в текущем уровне цен, руб.</t>
        </is>
      </c>
    </row>
    <row r="40" ht="55.35" customHeight="1">
      <c r="A40" s="82" t="n"/>
      <c r="B40" s="82" t="n"/>
      <c r="C40" s="83" t="n"/>
      <c r="D40" s="52" t="n"/>
      <c r="E40" s="84" t="n"/>
      <c r="F40" s="82" t="n"/>
      <c r="G40" s="14" t="inlineStr">
        <is>
          <t>на единицу</t>
        </is>
      </c>
      <c r="H40" s="14" t="inlineStr">
        <is>
          <t>коэффициенты</t>
        </is>
      </c>
      <c r="I40" s="14" t="inlineStr">
        <is>
          <t>всего с учетом коэффициента</t>
        </is>
      </c>
      <c r="J40" s="14" t="inlineStr">
        <is>
          <t>на единицу</t>
        </is>
      </c>
      <c r="K40" s="14" t="inlineStr">
        <is>
          <t>коэффициенты</t>
        </is>
      </c>
      <c r="L40" s="14" t="inlineStr">
        <is>
          <t>всего</t>
        </is>
      </c>
      <c r="M40" s="82" t="n"/>
      <c r="N40" s="82" t="n"/>
    </row>
    <row r="41" ht="19.35" customHeight="1">
      <c r="A41" s="85" t="n">
        <v>1</v>
      </c>
      <c r="B41" s="86" t="n">
        <v>2</v>
      </c>
      <c r="C41" s="14" t="n">
        <v>3</v>
      </c>
      <c r="D41" s="55" t="n"/>
      <c r="E41" s="87" t="n"/>
      <c r="F41" s="14" t="n">
        <v>4</v>
      </c>
      <c r="G41" s="14" t="n">
        <v>5</v>
      </c>
      <c r="H41" s="14" t="n">
        <v>6</v>
      </c>
      <c r="I41" s="14" t="n">
        <v>7</v>
      </c>
      <c r="J41" s="14" t="n">
        <v>8</v>
      </c>
      <c r="K41" s="14" t="n">
        <v>9</v>
      </c>
      <c r="L41" s="14" t="n">
        <v>10</v>
      </c>
      <c r="M41" s="14" t="n">
        <v>11</v>
      </c>
      <c r="N41" s="85" t="n">
        <v>12</v>
      </c>
    </row>
    <row r="42" ht="19.35" customHeight="1">
      <c r="A42" s="88" t="inlineStr">
        <is>
          <t>Раздел 1. Вырубка просеки</t>
        </is>
      </c>
      <c r="B42" s="271" t="n"/>
      <c r="C42" s="271" t="n"/>
      <c r="D42" s="271" t="n"/>
      <c r="E42" s="271" t="n"/>
      <c r="F42" s="271" t="n"/>
      <c r="G42" s="271" t="n"/>
      <c r="H42" s="271" t="n"/>
      <c r="I42" s="271" t="n"/>
      <c r="J42" s="271" t="n"/>
      <c r="K42" s="271" t="n"/>
      <c r="L42" s="271" t="n"/>
      <c r="M42" s="271" t="n"/>
      <c r="N42" s="272" t="n"/>
    </row>
    <row r="43" ht="19.35" customHeight="1">
      <c r="A43" s="90" t="inlineStr">
        <is>
          <t>Пролет 354-490,495-526,527-549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87" t="n"/>
    </row>
    <row r="44" ht="42" customHeight="1">
      <c r="A44" s="88" t="inlineStr">
        <is>
          <t>1</t>
        </is>
      </c>
      <c r="B44" s="91" t="inlineStr">
        <is>
          <t>ФЕР01-02-101-02</t>
        </is>
      </c>
      <c r="C44" s="92" t="inlineStr">
        <is>
          <t>Разделка древесины мягких пород, полученной от валки леса, диаметр стволов: до 16 см</t>
        </is>
      </c>
      <c r="D44" s="271" t="n"/>
      <c r="E44" s="272" t="n"/>
      <c r="F44" s="93" t="inlineStr">
        <is>
          <t>100 деревьев</t>
        </is>
      </c>
      <c r="G44" s="94" t="n">
        <v>2.63</v>
      </c>
      <c r="H44" s="95" t="n">
        <v>1</v>
      </c>
      <c r="I44" s="118" t="n">
        <v>2.63</v>
      </c>
      <c r="J44" s="94" t="n"/>
      <c r="K44" s="94" t="n"/>
      <c r="L44" s="94" t="n"/>
      <c r="M44" s="94" t="n"/>
      <c r="N44" s="94" t="n"/>
    </row>
    <row r="45" ht="24.6" customHeight="1">
      <c r="A45" s="96" t="n"/>
      <c r="B45" s="97" t="inlineStr">
        <is>
          <t>Прил.1.12 п.3.213</t>
        </is>
      </c>
      <c r="C45" s="98" t="inlineStr">
        <is>
          <t>Разделка древесины без заготовки дров ОЗП=0,8; ЭМ=0,7; ЗПМ=0,7; ТЗ=0,8; ТЗМ=0,7</t>
        </is>
      </c>
      <c r="D45" s="271" t="n"/>
      <c r="E45" s="271" t="n"/>
      <c r="F45" s="271" t="n"/>
      <c r="G45" s="271" t="n"/>
      <c r="H45" s="271" t="n"/>
      <c r="I45" s="271" t="n"/>
      <c r="J45" s="271" t="n"/>
      <c r="K45" s="271" t="n"/>
      <c r="L45" s="271" t="n"/>
      <c r="M45" s="271" t="n"/>
      <c r="N45" s="272" t="n"/>
    </row>
    <row r="46" ht="19.35" customHeight="1">
      <c r="A46" s="96" t="n"/>
      <c r="B46" s="97" t="inlineStr">
        <is>
          <t>1</t>
        </is>
      </c>
      <c r="C46" s="98" t="inlineStr">
        <is>
          <t>ОТ</t>
        </is>
      </c>
      <c r="D46" s="271" t="n"/>
      <c r="E46" s="272" t="n"/>
      <c r="F46" s="99" t="n"/>
      <c r="G46" s="99" t="n"/>
      <c r="H46" s="99" t="n"/>
      <c r="I46" s="100" t="n"/>
      <c r="J46" s="101" t="n">
        <v>112.29</v>
      </c>
      <c r="K46" s="151" t="n">
        <v>0.96</v>
      </c>
      <c r="L46" s="101" t="n">
        <v>283.51</v>
      </c>
      <c r="M46" s="101" t="n">
        <v>71.26000000000001</v>
      </c>
      <c r="N46" s="103" t="n">
        <v>20202.92</v>
      </c>
    </row>
    <row r="47" ht="19.35" customHeight="1">
      <c r="A47" s="96" t="n"/>
      <c r="B47" s="104" t="n"/>
      <c r="C47" s="98" t="inlineStr">
        <is>
          <t>ЗТ</t>
        </is>
      </c>
      <c r="D47" s="271" t="n"/>
      <c r="E47" s="272" t="n"/>
      <c r="F47" s="105" t="inlineStr">
        <is>
          <t>чел.-ч</t>
        </is>
      </c>
      <c r="G47" s="277" t="n">
        <v>13.4</v>
      </c>
      <c r="H47" s="151" t="n">
        <v>0.96</v>
      </c>
      <c r="I47" s="279" t="n">
        <v>33.83232</v>
      </c>
      <c r="J47" s="100" t="n"/>
      <c r="K47" s="100" t="n"/>
      <c r="L47" s="100" t="n"/>
      <c r="M47" s="100" t="n"/>
      <c r="N47" s="100" t="n"/>
    </row>
    <row r="48" ht="19.35" customHeight="1">
      <c r="A48" s="96" t="n"/>
      <c r="B48" s="104" t="n"/>
      <c r="C48" s="98" t="inlineStr">
        <is>
          <t>Итого по расценке</t>
        </is>
      </c>
      <c r="D48" s="271" t="n"/>
      <c r="E48" s="272" t="n"/>
      <c r="F48" s="99" t="n"/>
      <c r="G48" s="107" t="n"/>
      <c r="H48" s="107" t="n"/>
      <c r="I48" s="100" t="n"/>
      <c r="J48" s="101" t="n">
        <v>112.29</v>
      </c>
      <c r="K48" s="100" t="n"/>
      <c r="L48" s="101" t="n">
        <v>283.51</v>
      </c>
      <c r="M48" s="100" t="n"/>
      <c r="N48" s="108" t="n"/>
    </row>
    <row r="49" ht="19.35" customHeight="1">
      <c r="A49" s="96" t="n"/>
      <c r="B49" s="109" t="n"/>
      <c r="C49" s="98" t="inlineStr">
        <is>
          <t>ФОТ</t>
        </is>
      </c>
      <c r="D49" s="271" t="n"/>
      <c r="E49" s="272" t="n"/>
      <c r="F49" s="99" t="n"/>
      <c r="G49" s="107" t="n"/>
      <c r="H49" s="107" t="n"/>
      <c r="I49" s="100" t="n"/>
      <c r="J49" s="100" t="n"/>
      <c r="K49" s="100" t="n"/>
      <c r="L49" s="101" t="n">
        <v>283.51</v>
      </c>
      <c r="M49" s="100" t="n"/>
      <c r="N49" s="103" t="n">
        <v>20202.92</v>
      </c>
    </row>
    <row r="50" ht="42" customHeight="1">
      <c r="A50" s="96" t="n"/>
      <c r="B50" s="110" t="inlineStr">
        <is>
          <t>Пр/812-001.4-1</t>
        </is>
      </c>
      <c r="C50" s="98" t="inlineStr">
        <is>
          <t>НР Земляные работы по другим видам работ (подготовительным, сопутствующим, укрепительным)</t>
        </is>
      </c>
      <c r="D50" s="271" t="n"/>
      <c r="E50" s="272" t="n"/>
      <c r="F50" s="105" t="inlineStr">
        <is>
          <t>%</t>
        </is>
      </c>
      <c r="G50" s="111" t="n">
        <v>89</v>
      </c>
      <c r="H50" s="112" t="n"/>
      <c r="I50" s="111" t="n">
        <v>89</v>
      </c>
      <c r="J50" s="100" t="n"/>
      <c r="K50" s="100" t="n"/>
      <c r="L50" s="101" t="n">
        <v>252.32</v>
      </c>
      <c r="M50" s="100" t="n"/>
      <c r="N50" s="113" t="n">
        <v>17980.6</v>
      </c>
    </row>
    <row r="51" ht="42" customHeight="1">
      <c r="A51" s="96" t="n"/>
      <c r="B51" s="110" t="inlineStr">
        <is>
          <t>Пр/774-001.4</t>
        </is>
      </c>
      <c r="C51" s="98" t="inlineStr">
        <is>
          <t>СП Земляные работы по другим видам работ (подготовительным, сопутствующим, укрепительным)</t>
        </is>
      </c>
      <c r="D51" s="271" t="n"/>
      <c r="E51" s="272" t="n"/>
      <c r="F51" s="105" t="inlineStr">
        <is>
          <t>%</t>
        </is>
      </c>
      <c r="G51" s="111" t="n">
        <v>41</v>
      </c>
      <c r="H51" s="112" t="n"/>
      <c r="I51" s="111" t="n">
        <v>41</v>
      </c>
      <c r="J51" s="100" t="n"/>
      <c r="K51" s="100" t="n"/>
      <c r="L51" s="101" t="n">
        <v>116.24</v>
      </c>
      <c r="M51" s="100" t="n"/>
      <c r="N51" s="103" t="n">
        <v>8283.200000000001</v>
      </c>
    </row>
    <row r="52" ht="19.35" customHeight="1">
      <c r="A52" s="96" t="n"/>
      <c r="B52" s="109" t="n"/>
      <c r="C52" s="88" t="inlineStr">
        <is>
          <t>Всего по позиции</t>
        </is>
      </c>
      <c r="D52" s="271" t="n"/>
      <c r="E52" s="272" t="n"/>
      <c r="F52" s="100" t="n"/>
      <c r="G52" s="107" t="n"/>
      <c r="H52" s="107" t="n"/>
      <c r="I52" s="114" t="n"/>
      <c r="J52" s="114" t="n"/>
      <c r="K52" s="114" t="n"/>
      <c r="L52" s="118" t="n">
        <v>652.0700000000001</v>
      </c>
      <c r="M52" s="114" t="n"/>
      <c r="N52" s="94" t="n"/>
    </row>
    <row r="53" ht="42" customHeight="1">
      <c r="A53" s="88" t="inlineStr">
        <is>
          <t>2</t>
        </is>
      </c>
      <c r="B53" s="91" t="inlineStr">
        <is>
          <t>ФЕР01-02-101-05</t>
        </is>
      </c>
      <c r="C53" s="92" t="inlineStr">
        <is>
          <t>Разделка древесины мягких пород, полученной от валки леса, диаметр стволов: до 28 см</t>
        </is>
      </c>
      <c r="D53" s="271" t="n"/>
      <c r="E53" s="272" t="n"/>
      <c r="F53" s="93" t="inlineStr">
        <is>
          <t>100 деревьев</t>
        </is>
      </c>
      <c r="G53" s="94" t="n">
        <v>1.34</v>
      </c>
      <c r="H53" s="95" t="n">
        <v>1</v>
      </c>
      <c r="I53" s="118" t="n">
        <v>1.34</v>
      </c>
      <c r="J53" s="94" t="n"/>
      <c r="K53" s="94" t="n"/>
      <c r="L53" s="94" t="n"/>
      <c r="M53" s="94" t="n"/>
      <c r="N53" s="94" t="n"/>
    </row>
    <row r="54" ht="24.6" customHeight="1">
      <c r="A54" s="96" t="n"/>
      <c r="B54" s="97" t="inlineStr">
        <is>
          <t>Прил.1.12 п.3.213</t>
        </is>
      </c>
      <c r="C54" s="98" t="inlineStr">
        <is>
          <t>Разделка древесины без заготовки дров ОЗП=0,8; ЭМ=0,7; ЗПМ=0,7; ТЗ=0,8; ТЗМ=0,7</t>
        </is>
      </c>
      <c r="D54" s="271" t="n"/>
      <c r="E54" s="271" t="n"/>
      <c r="F54" s="271" t="n"/>
      <c r="G54" s="271" t="n"/>
      <c r="H54" s="271" t="n"/>
      <c r="I54" s="271" t="n"/>
      <c r="J54" s="271" t="n"/>
      <c r="K54" s="271" t="n"/>
      <c r="L54" s="271" t="n"/>
      <c r="M54" s="271" t="n"/>
      <c r="N54" s="272" t="n"/>
    </row>
    <row r="55" ht="19.35" customHeight="1">
      <c r="A55" s="96" t="n"/>
      <c r="B55" s="97" t="inlineStr">
        <is>
          <t>1</t>
        </is>
      </c>
      <c r="C55" s="98" t="inlineStr">
        <is>
          <t>ОТ</t>
        </is>
      </c>
      <c r="D55" s="271" t="n"/>
      <c r="E55" s="272" t="n"/>
      <c r="F55" s="99" t="n"/>
      <c r="G55" s="99" t="n"/>
      <c r="H55" s="99" t="n"/>
      <c r="I55" s="100" t="n"/>
      <c r="J55" s="101" t="n">
        <v>323.47</v>
      </c>
      <c r="K55" s="151" t="n">
        <v>0.96</v>
      </c>
      <c r="L55" s="101" t="n">
        <v>416.11</v>
      </c>
      <c r="M55" s="101" t="n">
        <v>71.26000000000001</v>
      </c>
      <c r="N55" s="103" t="n">
        <v>29652</v>
      </c>
    </row>
    <row r="56" ht="19.35" customHeight="1">
      <c r="A56" s="96" t="n"/>
      <c r="B56" s="104" t="n"/>
      <c r="C56" s="98" t="inlineStr">
        <is>
          <t>ЗТ</t>
        </is>
      </c>
      <c r="D56" s="271" t="n"/>
      <c r="E56" s="272" t="n"/>
      <c r="F56" s="105" t="inlineStr">
        <is>
          <t>чел.-ч</t>
        </is>
      </c>
      <c r="G56" s="277" t="n">
        <v>38.6</v>
      </c>
      <c r="H56" s="151" t="n">
        <v>0.96</v>
      </c>
      <c r="I56" s="279" t="n">
        <v>49.65504</v>
      </c>
      <c r="J56" s="100" t="n"/>
      <c r="K56" s="100" t="n"/>
      <c r="L56" s="100" t="n"/>
      <c r="M56" s="100" t="n"/>
      <c r="N56" s="100" t="n"/>
    </row>
    <row r="57" ht="19.35" customHeight="1">
      <c r="A57" s="96" t="n"/>
      <c r="B57" s="104" t="n"/>
      <c r="C57" s="98" t="inlineStr">
        <is>
          <t>Итого по расценке</t>
        </is>
      </c>
      <c r="D57" s="271" t="n"/>
      <c r="E57" s="272" t="n"/>
      <c r="F57" s="99" t="n"/>
      <c r="G57" s="107" t="n"/>
      <c r="H57" s="107" t="n"/>
      <c r="I57" s="100" t="n"/>
      <c r="J57" s="101" t="n">
        <v>323.47</v>
      </c>
      <c r="K57" s="100" t="n"/>
      <c r="L57" s="101" t="n">
        <v>416.11</v>
      </c>
      <c r="M57" s="100" t="n"/>
      <c r="N57" s="108" t="n"/>
    </row>
    <row r="58" ht="19.35" customHeight="1">
      <c r="A58" s="96" t="n"/>
      <c r="B58" s="109" t="n"/>
      <c r="C58" s="98" t="inlineStr">
        <is>
          <t>ФОТ</t>
        </is>
      </c>
      <c r="D58" s="271" t="n"/>
      <c r="E58" s="272" t="n"/>
      <c r="F58" s="99" t="n"/>
      <c r="G58" s="107" t="n"/>
      <c r="H58" s="107" t="n"/>
      <c r="I58" s="100" t="n"/>
      <c r="J58" s="100" t="n"/>
      <c r="K58" s="100" t="n"/>
      <c r="L58" s="101" t="n">
        <v>416.11</v>
      </c>
      <c r="M58" s="100" t="n"/>
      <c r="N58" s="103" t="n">
        <v>29652</v>
      </c>
    </row>
    <row r="59" ht="42" customHeight="1">
      <c r="A59" s="96" t="n"/>
      <c r="B59" s="110" t="inlineStr">
        <is>
          <t>Пр/812-001.4-1</t>
        </is>
      </c>
      <c r="C59" s="98" t="inlineStr">
        <is>
          <t>НР Земляные работы по другим видам работ (подготовительным, сопутствующим, укрепительным)</t>
        </is>
      </c>
      <c r="D59" s="271" t="n"/>
      <c r="E59" s="272" t="n"/>
      <c r="F59" s="105" t="inlineStr">
        <is>
          <t>%</t>
        </is>
      </c>
      <c r="G59" s="111" t="n">
        <v>89</v>
      </c>
      <c r="H59" s="112" t="n"/>
      <c r="I59" s="111" t="n">
        <v>89</v>
      </c>
      <c r="J59" s="100" t="n"/>
      <c r="K59" s="100" t="n"/>
      <c r="L59" s="101" t="n">
        <v>370.34</v>
      </c>
      <c r="M59" s="100" t="n"/>
      <c r="N59" s="113" t="n">
        <v>26390.28</v>
      </c>
    </row>
    <row r="60" ht="42" customHeight="1">
      <c r="A60" s="96" t="n"/>
      <c r="B60" s="110" t="inlineStr">
        <is>
          <t>Пр/774-001.4</t>
        </is>
      </c>
      <c r="C60" s="98" t="inlineStr">
        <is>
          <t>СП Земляные работы по другим видам работ (подготовительным, сопутствующим, укрепительным)</t>
        </is>
      </c>
      <c r="D60" s="271" t="n"/>
      <c r="E60" s="272" t="n"/>
      <c r="F60" s="105" t="inlineStr">
        <is>
          <t>%</t>
        </is>
      </c>
      <c r="G60" s="111" t="n">
        <v>41</v>
      </c>
      <c r="H60" s="112" t="n"/>
      <c r="I60" s="111" t="n">
        <v>41</v>
      </c>
      <c r="J60" s="100" t="n"/>
      <c r="K60" s="100" t="n"/>
      <c r="L60" s="101" t="n">
        <v>170.61</v>
      </c>
      <c r="M60" s="100" t="n"/>
      <c r="N60" s="103" t="n">
        <v>12157.32</v>
      </c>
    </row>
    <row r="61" ht="19.35" customHeight="1">
      <c r="A61" s="96" t="n"/>
      <c r="B61" s="109" t="n"/>
      <c r="C61" s="88" t="inlineStr">
        <is>
          <t>Всего по позиции</t>
        </is>
      </c>
      <c r="D61" s="271" t="n"/>
      <c r="E61" s="272" t="n"/>
      <c r="F61" s="100" t="n"/>
      <c r="G61" s="107" t="n"/>
      <c r="H61" s="107" t="n"/>
      <c r="I61" s="114" t="n"/>
      <c r="J61" s="114" t="n"/>
      <c r="K61" s="114" t="n"/>
      <c r="L61" s="118" t="n">
        <v>957.0599999999999</v>
      </c>
      <c r="M61" s="114" t="n"/>
      <c r="N61" s="94" t="n"/>
    </row>
    <row r="62" ht="42" customHeight="1">
      <c r="A62" s="88" t="inlineStr">
        <is>
          <t>3</t>
        </is>
      </c>
      <c r="B62" s="91" t="inlineStr">
        <is>
          <t>ФЕР01-02-101-06</t>
        </is>
      </c>
      <c r="C62" s="92" t="inlineStr">
        <is>
          <t>Разделка древесины мягких пород, полученной от валки леса, диаметр стволов: до 32 см</t>
        </is>
      </c>
      <c r="D62" s="271" t="n"/>
      <c r="E62" s="272" t="n"/>
      <c r="F62" s="93" t="inlineStr">
        <is>
          <t>100 деревьев</t>
        </is>
      </c>
      <c r="G62" s="94" t="n">
        <v>0.51</v>
      </c>
      <c r="H62" s="95" t="n">
        <v>1</v>
      </c>
      <c r="I62" s="118" t="n">
        <v>0.51</v>
      </c>
      <c r="J62" s="94" t="n"/>
      <c r="K62" s="94" t="n"/>
      <c r="L62" s="94" t="n"/>
      <c r="M62" s="94" t="n"/>
      <c r="N62" s="94" t="n"/>
    </row>
    <row r="63" ht="24.6" customHeight="1">
      <c r="A63" s="96" t="n"/>
      <c r="B63" s="97" t="inlineStr">
        <is>
          <t>Прил.1.12 п.3.213</t>
        </is>
      </c>
      <c r="C63" s="98" t="inlineStr">
        <is>
          <t>Разделка древесины без заготовки дров ОЗП=0,8; ЭМ=0,7; ЗПМ=0,7; ТЗ=0,8; ТЗМ=0,7</t>
        </is>
      </c>
      <c r="D63" s="271" t="n"/>
      <c r="E63" s="271" t="n"/>
      <c r="F63" s="271" t="n"/>
      <c r="G63" s="271" t="n"/>
      <c r="H63" s="271" t="n"/>
      <c r="I63" s="271" t="n"/>
      <c r="J63" s="271" t="n"/>
      <c r="K63" s="271" t="n"/>
      <c r="L63" s="271" t="n"/>
      <c r="M63" s="271" t="n"/>
      <c r="N63" s="272" t="n"/>
    </row>
    <row r="64" ht="19.35" customHeight="1">
      <c r="A64" s="96" t="n"/>
      <c r="B64" s="97" t="inlineStr">
        <is>
          <t>1</t>
        </is>
      </c>
      <c r="C64" s="98" t="inlineStr">
        <is>
          <t>ОТ</t>
        </is>
      </c>
      <c r="D64" s="271" t="n"/>
      <c r="E64" s="272" t="n"/>
      <c r="F64" s="99" t="n"/>
      <c r="G64" s="99" t="n"/>
      <c r="H64" s="99" t="n"/>
      <c r="I64" s="100" t="n"/>
      <c r="J64" s="101" t="n">
        <v>406.43</v>
      </c>
      <c r="K64" s="151" t="n">
        <v>0.96</v>
      </c>
      <c r="L64" s="101" t="n">
        <v>198.99</v>
      </c>
      <c r="M64" s="101" t="n">
        <v>71.26000000000001</v>
      </c>
      <c r="N64" s="103" t="n">
        <v>14180.03</v>
      </c>
    </row>
    <row r="65" ht="19.35" customHeight="1">
      <c r="A65" s="96" t="n"/>
      <c r="B65" s="104" t="n"/>
      <c r="C65" s="98" t="inlineStr">
        <is>
          <t>ЗТ</t>
        </is>
      </c>
      <c r="D65" s="271" t="n"/>
      <c r="E65" s="272" t="n"/>
      <c r="F65" s="105" t="inlineStr">
        <is>
          <t>чел.-ч</t>
        </is>
      </c>
      <c r="G65" s="277" t="n">
        <v>48.5</v>
      </c>
      <c r="H65" s="151" t="n">
        <v>0.96</v>
      </c>
      <c r="I65" s="276" t="n">
        <v>23.7456</v>
      </c>
      <c r="J65" s="100" t="n"/>
      <c r="K65" s="100" t="n"/>
      <c r="L65" s="100" t="n"/>
      <c r="M65" s="100" t="n"/>
      <c r="N65" s="100" t="n"/>
    </row>
    <row r="66" ht="19.35" customHeight="1">
      <c r="A66" s="96" t="n"/>
      <c r="B66" s="104" t="n"/>
      <c r="C66" s="98" t="inlineStr">
        <is>
          <t>Итого по расценке</t>
        </is>
      </c>
      <c r="D66" s="271" t="n"/>
      <c r="E66" s="272" t="n"/>
      <c r="F66" s="99" t="n"/>
      <c r="G66" s="107" t="n"/>
      <c r="H66" s="107" t="n"/>
      <c r="I66" s="100" t="n"/>
      <c r="J66" s="101" t="n">
        <v>406.43</v>
      </c>
      <c r="K66" s="100" t="n"/>
      <c r="L66" s="101" t="n">
        <v>198.99</v>
      </c>
      <c r="M66" s="100" t="n"/>
      <c r="N66" s="108" t="n"/>
    </row>
    <row r="67" ht="19.35" customHeight="1">
      <c r="A67" s="96" t="n"/>
      <c r="B67" s="109" t="n"/>
      <c r="C67" s="98" t="inlineStr">
        <is>
          <t>ФОТ</t>
        </is>
      </c>
      <c r="D67" s="271" t="n"/>
      <c r="E67" s="272" t="n"/>
      <c r="F67" s="99" t="n"/>
      <c r="G67" s="107" t="n"/>
      <c r="H67" s="107" t="n"/>
      <c r="I67" s="100" t="n"/>
      <c r="J67" s="100" t="n"/>
      <c r="K67" s="100" t="n"/>
      <c r="L67" s="101" t="n">
        <v>198.99</v>
      </c>
      <c r="M67" s="100" t="n"/>
      <c r="N67" s="103" t="n">
        <v>14180.03</v>
      </c>
    </row>
    <row r="68" ht="42" customHeight="1">
      <c r="A68" s="96" t="n"/>
      <c r="B68" s="110" t="inlineStr">
        <is>
          <t>Пр/812-001.4-1</t>
        </is>
      </c>
      <c r="C68" s="98" t="inlineStr">
        <is>
          <t>НР Земляные работы по другим видам работ (подготовительным, сопутствующим, укрепительным)</t>
        </is>
      </c>
      <c r="D68" s="271" t="n"/>
      <c r="E68" s="272" t="n"/>
      <c r="F68" s="105" t="inlineStr">
        <is>
          <t>%</t>
        </is>
      </c>
      <c r="G68" s="111" t="n">
        <v>89</v>
      </c>
      <c r="H68" s="112" t="n"/>
      <c r="I68" s="111" t="n">
        <v>89</v>
      </c>
      <c r="J68" s="100" t="n"/>
      <c r="K68" s="100" t="n"/>
      <c r="L68" s="101" t="n">
        <v>177.1</v>
      </c>
      <c r="M68" s="100" t="n"/>
      <c r="N68" s="113" t="n">
        <v>12620.23</v>
      </c>
    </row>
    <row r="69" ht="42" customHeight="1">
      <c r="A69" s="96" t="n"/>
      <c r="B69" s="110" t="inlineStr">
        <is>
          <t>Пр/774-001.4</t>
        </is>
      </c>
      <c r="C69" s="98" t="inlineStr">
        <is>
          <t>СП Земляные работы по другим видам работ (подготовительным, сопутствующим, укрепительным)</t>
        </is>
      </c>
      <c r="D69" s="271" t="n"/>
      <c r="E69" s="272" t="n"/>
      <c r="F69" s="105" t="inlineStr">
        <is>
          <t>%</t>
        </is>
      </c>
      <c r="G69" s="111" t="n">
        <v>41</v>
      </c>
      <c r="H69" s="112" t="n"/>
      <c r="I69" s="111" t="n">
        <v>41</v>
      </c>
      <c r="J69" s="100" t="n"/>
      <c r="K69" s="100" t="n"/>
      <c r="L69" s="101" t="n">
        <v>81.59</v>
      </c>
      <c r="M69" s="100" t="n"/>
      <c r="N69" s="103" t="n">
        <v>5813.81</v>
      </c>
    </row>
    <row r="70" ht="19.35" customHeight="1">
      <c r="A70" s="96" t="n"/>
      <c r="B70" s="109" t="n"/>
      <c r="C70" s="88" t="inlineStr">
        <is>
          <t>Всего по позиции</t>
        </is>
      </c>
      <c r="D70" s="271" t="n"/>
      <c r="E70" s="272" t="n"/>
      <c r="F70" s="100" t="n"/>
      <c r="G70" s="107" t="n"/>
      <c r="H70" s="107" t="n"/>
      <c r="I70" s="114" t="n"/>
      <c r="J70" s="114" t="n"/>
      <c r="K70" s="114" t="n"/>
      <c r="L70" s="118" t="n">
        <v>457.68</v>
      </c>
      <c r="M70" s="114" t="n"/>
      <c r="N70" s="94" t="n"/>
    </row>
    <row r="71" ht="55.35" customHeight="1">
      <c r="A71" s="88" t="inlineStr">
        <is>
          <t>4</t>
        </is>
      </c>
      <c r="B71" s="91" t="inlineStr">
        <is>
          <t>ФЕР01-02-101-09</t>
        </is>
      </c>
      <c r="C71" s="92" t="inlineStr">
        <is>
          <t>Разделка древесины твердых пород и лиственницы, полученной от валки леса, диаметр стволов: до 16 см</t>
        </is>
      </c>
      <c r="D71" s="271" t="n"/>
      <c r="E71" s="272" t="n"/>
      <c r="F71" s="93" t="inlineStr">
        <is>
          <t>100 деревьев</t>
        </is>
      </c>
      <c r="G71" s="94" t="n">
        <v>1.4</v>
      </c>
      <c r="H71" s="95" t="n">
        <v>1</v>
      </c>
      <c r="I71" s="275" t="n">
        <v>1.4</v>
      </c>
      <c r="J71" s="94" t="n"/>
      <c r="K71" s="94" t="n"/>
      <c r="L71" s="94" t="n"/>
      <c r="M71" s="94" t="n"/>
      <c r="N71" s="94" t="n"/>
    </row>
    <row r="72" ht="24.6" customHeight="1">
      <c r="A72" s="96" t="n"/>
      <c r="B72" s="97" t="inlineStr">
        <is>
          <t>Прил.1.12 п.3.213</t>
        </is>
      </c>
      <c r="C72" s="98" t="inlineStr">
        <is>
          <t>Разделка древесины без заготовки дров ОЗП=0,8; ЭМ=0,7; ЗПМ=0,7; ТЗ=0,8; ТЗМ=0,7</t>
        </is>
      </c>
      <c r="D72" s="271" t="n"/>
      <c r="E72" s="271" t="n"/>
      <c r="F72" s="271" t="n"/>
      <c r="G72" s="271" t="n"/>
      <c r="H72" s="271" t="n"/>
      <c r="I72" s="271" t="n"/>
      <c r="J72" s="271" t="n"/>
      <c r="K72" s="271" t="n"/>
      <c r="L72" s="271" t="n"/>
      <c r="M72" s="271" t="n"/>
      <c r="N72" s="272" t="n"/>
    </row>
    <row r="73" ht="19.35" customHeight="1">
      <c r="A73" s="96" t="n"/>
      <c r="B73" s="97" t="inlineStr">
        <is>
          <t>1</t>
        </is>
      </c>
      <c r="C73" s="98" t="inlineStr">
        <is>
          <t>ОТ</t>
        </is>
      </c>
      <c r="D73" s="271" t="n"/>
      <c r="E73" s="272" t="n"/>
      <c r="F73" s="99" t="n"/>
      <c r="G73" s="99" t="n"/>
      <c r="H73" s="99" t="n"/>
      <c r="I73" s="100" t="n"/>
      <c r="J73" s="101" t="n">
        <v>131.57</v>
      </c>
      <c r="K73" s="151" t="n">
        <v>0.96</v>
      </c>
      <c r="L73" s="101" t="n">
        <v>176.83</v>
      </c>
      <c r="M73" s="101" t="n">
        <v>71.26000000000001</v>
      </c>
      <c r="N73" s="103" t="n">
        <v>12600.91</v>
      </c>
    </row>
    <row r="74" ht="19.35" customHeight="1">
      <c r="A74" s="96" t="n"/>
      <c r="B74" s="104" t="n"/>
      <c r="C74" s="98" t="inlineStr">
        <is>
          <t>ЗТ</t>
        </is>
      </c>
      <c r="D74" s="271" t="n"/>
      <c r="E74" s="272" t="n"/>
      <c r="F74" s="105" t="inlineStr">
        <is>
          <t>чел.-ч</t>
        </is>
      </c>
      <c r="G74" s="277" t="n">
        <v>15.7</v>
      </c>
      <c r="H74" s="151" t="n">
        <v>0.96</v>
      </c>
      <c r="I74" s="276" t="n">
        <v>21.1008</v>
      </c>
      <c r="J74" s="100" t="n"/>
      <c r="K74" s="100" t="n"/>
      <c r="L74" s="100" t="n"/>
      <c r="M74" s="100" t="n"/>
      <c r="N74" s="100" t="n"/>
    </row>
    <row r="75" ht="19.35" customHeight="1">
      <c r="A75" s="96" t="n"/>
      <c r="B75" s="104" t="n"/>
      <c r="C75" s="98" t="inlineStr">
        <is>
          <t>Итого по расценке</t>
        </is>
      </c>
      <c r="D75" s="271" t="n"/>
      <c r="E75" s="272" t="n"/>
      <c r="F75" s="99" t="n"/>
      <c r="G75" s="107" t="n"/>
      <c r="H75" s="107" t="n"/>
      <c r="I75" s="100" t="n"/>
      <c r="J75" s="101" t="n">
        <v>131.57</v>
      </c>
      <c r="K75" s="100" t="n"/>
      <c r="L75" s="101" t="n">
        <v>176.83</v>
      </c>
      <c r="M75" s="100" t="n"/>
      <c r="N75" s="108" t="n"/>
    </row>
    <row r="76" ht="19.35" customHeight="1">
      <c r="A76" s="96" t="n"/>
      <c r="B76" s="109" t="n"/>
      <c r="C76" s="98" t="inlineStr">
        <is>
          <t>ФОТ</t>
        </is>
      </c>
      <c r="D76" s="271" t="n"/>
      <c r="E76" s="272" t="n"/>
      <c r="F76" s="99" t="n"/>
      <c r="G76" s="107" t="n"/>
      <c r="H76" s="107" t="n"/>
      <c r="I76" s="100" t="n"/>
      <c r="J76" s="100" t="n"/>
      <c r="K76" s="100" t="n"/>
      <c r="L76" s="101" t="n">
        <v>176.83</v>
      </c>
      <c r="M76" s="100" t="n"/>
      <c r="N76" s="103" t="n">
        <v>12600.91</v>
      </c>
    </row>
    <row r="77" ht="42" customHeight="1">
      <c r="A77" s="96" t="n"/>
      <c r="B77" s="110" t="inlineStr">
        <is>
          <t>Пр/812-001.4-1</t>
        </is>
      </c>
      <c r="C77" s="98" t="inlineStr">
        <is>
          <t>НР Земляные работы по другим видам работ (подготовительным, сопутствующим, укрепительным)</t>
        </is>
      </c>
      <c r="D77" s="271" t="n"/>
      <c r="E77" s="272" t="n"/>
      <c r="F77" s="105" t="inlineStr">
        <is>
          <t>%</t>
        </is>
      </c>
      <c r="G77" s="111" t="n">
        <v>89</v>
      </c>
      <c r="H77" s="112" t="n"/>
      <c r="I77" s="111" t="n">
        <v>89</v>
      </c>
      <c r="J77" s="100" t="n"/>
      <c r="K77" s="100" t="n"/>
      <c r="L77" s="101" t="n">
        <v>157.38</v>
      </c>
      <c r="M77" s="100" t="n"/>
      <c r="N77" s="113" t="n">
        <v>11214.81</v>
      </c>
    </row>
    <row r="78" ht="42" customHeight="1">
      <c r="A78" s="96" t="n"/>
      <c r="B78" s="110" t="inlineStr">
        <is>
          <t>Пр/774-001.4</t>
        </is>
      </c>
      <c r="C78" s="98" t="inlineStr">
        <is>
          <t>СП Земляные работы по другим видам работ (подготовительным, сопутствующим, укрепительным)</t>
        </is>
      </c>
      <c r="D78" s="271" t="n"/>
      <c r="E78" s="272" t="n"/>
      <c r="F78" s="105" t="inlineStr">
        <is>
          <t>%</t>
        </is>
      </c>
      <c r="G78" s="111" t="n">
        <v>41</v>
      </c>
      <c r="H78" s="112" t="n"/>
      <c r="I78" s="111" t="n">
        <v>41</v>
      </c>
      <c r="J78" s="100" t="n"/>
      <c r="K78" s="100" t="n"/>
      <c r="L78" s="101" t="n">
        <v>72.5</v>
      </c>
      <c r="M78" s="100" t="n"/>
      <c r="N78" s="103" t="n">
        <v>5166.37</v>
      </c>
    </row>
    <row r="79" ht="19.35" customHeight="1">
      <c r="A79" s="96" t="n"/>
      <c r="B79" s="109" t="n"/>
      <c r="C79" s="88" t="inlineStr">
        <is>
          <t>Всего по позиции</t>
        </is>
      </c>
      <c r="D79" s="271" t="n"/>
      <c r="E79" s="272" t="n"/>
      <c r="F79" s="100" t="n"/>
      <c r="G79" s="107" t="n"/>
      <c r="H79" s="107" t="n"/>
      <c r="I79" s="114" t="n"/>
      <c r="J79" s="114" t="n"/>
      <c r="K79" s="114" t="n"/>
      <c r="L79" s="118" t="n">
        <v>406.71</v>
      </c>
      <c r="M79" s="114" t="n"/>
      <c r="N79" s="94" t="n"/>
    </row>
    <row r="80" ht="55.35" customHeight="1">
      <c r="A80" s="88" t="inlineStr">
        <is>
          <t>5</t>
        </is>
      </c>
      <c r="B80" s="91" t="inlineStr">
        <is>
          <t>ФЕР01-02-101-12</t>
        </is>
      </c>
      <c r="C80" s="92" t="inlineStr">
        <is>
          <t>Разделка древесины твердых пород и лиственницы, полученной от валки леса, диаметр стволов: до 28 см</t>
        </is>
      </c>
      <c r="D80" s="271" t="n"/>
      <c r="E80" s="272" t="n"/>
      <c r="F80" s="93" t="inlineStr">
        <is>
          <t>100 деревьев</t>
        </is>
      </c>
      <c r="G80" s="94" t="n">
        <v>0.66</v>
      </c>
      <c r="H80" s="95" t="n">
        <v>1</v>
      </c>
      <c r="I80" s="118" t="n">
        <v>0.66</v>
      </c>
      <c r="J80" s="94" t="n"/>
      <c r="K80" s="94" t="n"/>
      <c r="L80" s="94" t="n"/>
      <c r="M80" s="94" t="n"/>
      <c r="N80" s="94" t="n"/>
    </row>
    <row r="81" ht="24.6" customHeight="1">
      <c r="A81" s="96" t="n"/>
      <c r="B81" s="97" t="inlineStr">
        <is>
          <t>Прил.1.12 п.3.213</t>
        </is>
      </c>
      <c r="C81" s="98" t="inlineStr">
        <is>
          <t>Разделка древесины без заготовки дров ОЗП=0,8; ЭМ=0,7; ЗПМ=0,7; ТЗ=0,8; ТЗМ=0,7</t>
        </is>
      </c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1" t="n"/>
      <c r="N81" s="272" t="n"/>
    </row>
    <row r="82" ht="19.35" customHeight="1">
      <c r="A82" s="96" t="n"/>
      <c r="B82" s="97" t="inlineStr">
        <is>
          <t>1</t>
        </is>
      </c>
      <c r="C82" s="98" t="inlineStr">
        <is>
          <t>ОТ</t>
        </is>
      </c>
      <c r="D82" s="271" t="n"/>
      <c r="E82" s="272" t="n"/>
      <c r="F82" s="99" t="n"/>
      <c r="G82" s="99" t="n"/>
      <c r="H82" s="99" t="n"/>
      <c r="I82" s="100" t="n"/>
      <c r="J82" s="101" t="n">
        <v>384.64</v>
      </c>
      <c r="K82" s="151" t="n">
        <v>0.96</v>
      </c>
      <c r="L82" s="101" t="n">
        <v>243.71</v>
      </c>
      <c r="M82" s="101" t="n">
        <v>71.26000000000001</v>
      </c>
      <c r="N82" s="103" t="n">
        <v>17366.77</v>
      </c>
    </row>
    <row r="83" ht="19.35" customHeight="1">
      <c r="A83" s="96" t="n"/>
      <c r="B83" s="104" t="n"/>
      <c r="C83" s="98" t="inlineStr">
        <is>
          <t>ЗТ</t>
        </is>
      </c>
      <c r="D83" s="271" t="n"/>
      <c r="E83" s="272" t="n"/>
      <c r="F83" s="105" t="inlineStr">
        <is>
          <t>чел.-ч</t>
        </is>
      </c>
      <c r="G83" s="277" t="n">
        <v>45.9</v>
      </c>
      <c r="H83" s="151" t="n">
        <v>0.96</v>
      </c>
      <c r="I83" s="279" t="n">
        <v>29.08224</v>
      </c>
      <c r="J83" s="100" t="n"/>
      <c r="K83" s="100" t="n"/>
      <c r="L83" s="100" t="n"/>
      <c r="M83" s="100" t="n"/>
      <c r="N83" s="100" t="n"/>
    </row>
    <row r="84" ht="19.35" customHeight="1">
      <c r="A84" s="96" t="n"/>
      <c r="B84" s="104" t="n"/>
      <c r="C84" s="98" t="inlineStr">
        <is>
          <t>Итого по расценке</t>
        </is>
      </c>
      <c r="D84" s="271" t="n"/>
      <c r="E84" s="272" t="n"/>
      <c r="F84" s="99" t="n"/>
      <c r="G84" s="107" t="n"/>
      <c r="H84" s="107" t="n"/>
      <c r="I84" s="100" t="n"/>
      <c r="J84" s="101" t="n">
        <v>384.64</v>
      </c>
      <c r="K84" s="100" t="n"/>
      <c r="L84" s="101" t="n">
        <v>243.71</v>
      </c>
      <c r="M84" s="100" t="n"/>
      <c r="N84" s="108" t="n"/>
    </row>
    <row r="85" ht="19.35" customHeight="1">
      <c r="A85" s="96" t="n"/>
      <c r="B85" s="109" t="n"/>
      <c r="C85" s="98" t="inlineStr">
        <is>
          <t>ФОТ</t>
        </is>
      </c>
      <c r="D85" s="271" t="n"/>
      <c r="E85" s="272" t="n"/>
      <c r="F85" s="99" t="n"/>
      <c r="G85" s="107" t="n"/>
      <c r="H85" s="107" t="n"/>
      <c r="I85" s="100" t="n"/>
      <c r="J85" s="100" t="n"/>
      <c r="K85" s="100" t="n"/>
      <c r="L85" s="101" t="n">
        <v>243.71</v>
      </c>
      <c r="M85" s="100" t="n"/>
      <c r="N85" s="103" t="n">
        <v>17366.77</v>
      </c>
    </row>
    <row r="86" ht="42" customHeight="1">
      <c r="A86" s="96" t="n"/>
      <c r="B86" s="110" t="inlineStr">
        <is>
          <t>Пр/812-001.4-1</t>
        </is>
      </c>
      <c r="C86" s="98" t="inlineStr">
        <is>
          <t>НР Земляные работы по другим видам работ (подготовительным, сопутствующим, укрепительным)</t>
        </is>
      </c>
      <c r="D86" s="271" t="n"/>
      <c r="E86" s="272" t="n"/>
      <c r="F86" s="105" t="inlineStr">
        <is>
          <t>%</t>
        </is>
      </c>
      <c r="G86" s="111" t="n">
        <v>89</v>
      </c>
      <c r="H86" s="112" t="n"/>
      <c r="I86" s="111" t="n">
        <v>89</v>
      </c>
      <c r="J86" s="100" t="n"/>
      <c r="K86" s="100" t="n"/>
      <c r="L86" s="101" t="n">
        <v>216.9</v>
      </c>
      <c r="M86" s="100" t="n"/>
      <c r="N86" s="113" t="n">
        <v>15456.43</v>
      </c>
    </row>
    <row r="87" ht="42" customHeight="1">
      <c r="A87" s="96" t="n"/>
      <c r="B87" s="110" t="inlineStr">
        <is>
          <t>Пр/774-001.4</t>
        </is>
      </c>
      <c r="C87" s="98" t="inlineStr">
        <is>
          <t>СП Земляные работы по другим видам работ (подготовительным, сопутствующим, укрепительным)</t>
        </is>
      </c>
      <c r="D87" s="271" t="n"/>
      <c r="E87" s="272" t="n"/>
      <c r="F87" s="105" t="inlineStr">
        <is>
          <t>%</t>
        </is>
      </c>
      <c r="G87" s="111" t="n">
        <v>41</v>
      </c>
      <c r="H87" s="112" t="n"/>
      <c r="I87" s="111" t="n">
        <v>41</v>
      </c>
      <c r="J87" s="100" t="n"/>
      <c r="K87" s="100" t="n"/>
      <c r="L87" s="101" t="n">
        <v>99.92</v>
      </c>
      <c r="M87" s="100" t="n"/>
      <c r="N87" s="103" t="n">
        <v>7120.38</v>
      </c>
    </row>
    <row r="88" ht="19.35" customHeight="1">
      <c r="A88" s="96" t="n"/>
      <c r="B88" s="109" t="n"/>
      <c r="C88" s="88" t="inlineStr">
        <is>
          <t>Всего по позиции</t>
        </is>
      </c>
      <c r="D88" s="271" t="n"/>
      <c r="E88" s="272" t="n"/>
      <c r="F88" s="100" t="n"/>
      <c r="G88" s="107" t="n"/>
      <c r="H88" s="107" t="n"/>
      <c r="I88" s="114" t="n"/>
      <c r="J88" s="114" t="n"/>
      <c r="K88" s="114" t="n"/>
      <c r="L88" s="118" t="n">
        <v>560.53</v>
      </c>
      <c r="M88" s="114" t="n"/>
      <c r="N88" s="94" t="n"/>
    </row>
    <row r="89" ht="55.35" customHeight="1">
      <c r="A89" s="88" t="inlineStr">
        <is>
          <t>6</t>
        </is>
      </c>
      <c r="B89" s="91" t="inlineStr">
        <is>
          <t>ФЕР01-02-101-13</t>
        </is>
      </c>
      <c r="C89" s="92" t="inlineStr">
        <is>
          <t>Разделка древесины твердых пород и лиственницы, полученной от валки леса, диаметр стволов: до 32 см</t>
        </is>
      </c>
      <c r="D89" s="271" t="n"/>
      <c r="E89" s="272" t="n"/>
      <c r="F89" s="93" t="inlineStr">
        <is>
          <t>100 деревьев</t>
        </is>
      </c>
      <c r="G89" s="94" t="n">
        <v>0.17</v>
      </c>
      <c r="H89" s="95" t="n">
        <v>1</v>
      </c>
      <c r="I89" s="118" t="n">
        <v>0.17</v>
      </c>
      <c r="J89" s="94" t="n"/>
      <c r="K89" s="94" t="n"/>
      <c r="L89" s="94" t="n"/>
      <c r="M89" s="94" t="n"/>
      <c r="N89" s="94" t="n"/>
    </row>
    <row r="90" ht="24.6" customHeight="1">
      <c r="A90" s="96" t="n"/>
      <c r="B90" s="97" t="inlineStr">
        <is>
          <t>Прил.1.12 п.3.213</t>
        </is>
      </c>
      <c r="C90" s="98" t="inlineStr">
        <is>
          <t>Разделка древесины без заготовки дров ОЗП=0,8; ЭМ=0,7; ЗПМ=0,7; ТЗ=0,8; ТЗМ=0,7</t>
        </is>
      </c>
      <c r="D90" s="271" t="n"/>
      <c r="E90" s="271" t="n"/>
      <c r="F90" s="271" t="n"/>
      <c r="G90" s="271" t="n"/>
      <c r="H90" s="271" t="n"/>
      <c r="I90" s="271" t="n"/>
      <c r="J90" s="271" t="n"/>
      <c r="K90" s="271" t="n"/>
      <c r="L90" s="271" t="n"/>
      <c r="M90" s="271" t="n"/>
      <c r="N90" s="272" t="n"/>
    </row>
    <row r="91" ht="19.35" customHeight="1">
      <c r="A91" s="96" t="n"/>
      <c r="B91" s="97" t="inlineStr">
        <is>
          <t>1</t>
        </is>
      </c>
      <c r="C91" s="98" t="inlineStr">
        <is>
          <t>ОТ</t>
        </is>
      </c>
      <c r="D91" s="271" t="n"/>
      <c r="E91" s="272" t="n"/>
      <c r="F91" s="99" t="n"/>
      <c r="G91" s="99" t="n"/>
      <c r="H91" s="99" t="n"/>
      <c r="I91" s="100" t="n"/>
      <c r="J91" s="101" t="n">
        <v>494.42</v>
      </c>
      <c r="K91" s="151" t="n">
        <v>0.96</v>
      </c>
      <c r="L91" s="101" t="n">
        <v>80.69</v>
      </c>
      <c r="M91" s="101" t="n">
        <v>71.26000000000001</v>
      </c>
      <c r="N91" s="103" t="n">
        <v>5749.97</v>
      </c>
    </row>
    <row r="92" ht="19.35" customHeight="1">
      <c r="A92" s="96" t="n"/>
      <c r="B92" s="104" t="n"/>
      <c r="C92" s="98" t="inlineStr">
        <is>
          <t>ЗТ</t>
        </is>
      </c>
      <c r="D92" s="271" t="n"/>
      <c r="E92" s="272" t="n"/>
      <c r="F92" s="105" t="inlineStr">
        <is>
          <t>чел.-ч</t>
        </is>
      </c>
      <c r="G92" s="123" t="n">
        <v>59</v>
      </c>
      <c r="H92" s="151" t="n">
        <v>0.96</v>
      </c>
      <c r="I92" s="276" t="n">
        <v>9.6288</v>
      </c>
      <c r="J92" s="100" t="n"/>
      <c r="K92" s="100" t="n"/>
      <c r="L92" s="100" t="n"/>
      <c r="M92" s="100" t="n"/>
      <c r="N92" s="100" t="n"/>
    </row>
    <row r="93" ht="19.35" customHeight="1">
      <c r="A93" s="96" t="n"/>
      <c r="B93" s="104" t="n"/>
      <c r="C93" s="98" t="inlineStr">
        <is>
          <t>Итого по расценке</t>
        </is>
      </c>
      <c r="D93" s="271" t="n"/>
      <c r="E93" s="272" t="n"/>
      <c r="F93" s="99" t="n"/>
      <c r="G93" s="107" t="n"/>
      <c r="H93" s="107" t="n"/>
      <c r="I93" s="100" t="n"/>
      <c r="J93" s="101" t="n">
        <v>494.42</v>
      </c>
      <c r="K93" s="100" t="n"/>
      <c r="L93" s="101" t="n">
        <v>80.69</v>
      </c>
      <c r="M93" s="100" t="n"/>
      <c r="N93" s="108" t="n"/>
    </row>
    <row r="94" ht="19.35" customHeight="1">
      <c r="A94" s="96" t="n"/>
      <c r="B94" s="109" t="n"/>
      <c r="C94" s="98" t="inlineStr">
        <is>
          <t>ФОТ</t>
        </is>
      </c>
      <c r="D94" s="271" t="n"/>
      <c r="E94" s="272" t="n"/>
      <c r="F94" s="99" t="n"/>
      <c r="G94" s="107" t="n"/>
      <c r="H94" s="107" t="n"/>
      <c r="I94" s="100" t="n"/>
      <c r="J94" s="100" t="n"/>
      <c r="K94" s="100" t="n"/>
      <c r="L94" s="101" t="n">
        <v>80.69</v>
      </c>
      <c r="M94" s="100" t="n"/>
      <c r="N94" s="103" t="n">
        <v>5749.97</v>
      </c>
    </row>
    <row r="95" ht="42" customHeight="1">
      <c r="A95" s="96" t="n"/>
      <c r="B95" s="110" t="inlineStr">
        <is>
          <t>Пр/812-001.4-1</t>
        </is>
      </c>
      <c r="C95" s="98" t="inlineStr">
        <is>
          <t>НР Земляные работы по другим видам работ (подготовительным, сопутствующим, укрепительным)</t>
        </is>
      </c>
      <c r="D95" s="271" t="n"/>
      <c r="E95" s="272" t="n"/>
      <c r="F95" s="105" t="inlineStr">
        <is>
          <t>%</t>
        </is>
      </c>
      <c r="G95" s="111" t="n">
        <v>89</v>
      </c>
      <c r="H95" s="112" t="n"/>
      <c r="I95" s="111" t="n">
        <v>89</v>
      </c>
      <c r="J95" s="100" t="n"/>
      <c r="K95" s="100" t="n"/>
      <c r="L95" s="101" t="n">
        <v>71.81</v>
      </c>
      <c r="M95" s="100" t="n"/>
      <c r="N95" s="113" t="n">
        <v>5117.47</v>
      </c>
    </row>
    <row r="96" ht="42" customHeight="1">
      <c r="A96" s="96" t="n"/>
      <c r="B96" s="110" t="inlineStr">
        <is>
          <t>Пр/774-001.4</t>
        </is>
      </c>
      <c r="C96" s="98" t="inlineStr">
        <is>
          <t>СП Земляные работы по другим видам работ (подготовительным, сопутствующим, укрепительным)</t>
        </is>
      </c>
      <c r="D96" s="271" t="n"/>
      <c r="E96" s="272" t="n"/>
      <c r="F96" s="105" t="inlineStr">
        <is>
          <t>%</t>
        </is>
      </c>
      <c r="G96" s="111" t="n">
        <v>41</v>
      </c>
      <c r="H96" s="112" t="n"/>
      <c r="I96" s="111" t="n">
        <v>41</v>
      </c>
      <c r="J96" s="100" t="n"/>
      <c r="K96" s="100" t="n"/>
      <c r="L96" s="101" t="n">
        <v>33.08</v>
      </c>
      <c r="M96" s="100" t="n"/>
      <c r="N96" s="103" t="n">
        <v>2357.49</v>
      </c>
    </row>
    <row r="97" ht="19.35" customHeight="1">
      <c r="A97" s="96" t="n"/>
      <c r="B97" s="109" t="n"/>
      <c r="C97" s="88" t="inlineStr">
        <is>
          <t>Всего по позиции</t>
        </is>
      </c>
      <c r="D97" s="271" t="n"/>
      <c r="E97" s="272" t="n"/>
      <c r="F97" s="100" t="n"/>
      <c r="G97" s="107" t="n"/>
      <c r="H97" s="107" t="n"/>
      <c r="I97" s="114" t="n"/>
      <c r="J97" s="114" t="n"/>
      <c r="K97" s="114" t="n"/>
      <c r="L97" s="118" t="n">
        <v>185.58</v>
      </c>
      <c r="M97" s="114" t="n"/>
      <c r="N97" s="94" t="n"/>
    </row>
    <row r="98" ht="19.35" customHeight="1">
      <c r="A98" s="124" t="n"/>
      <c r="B98" s="124" t="n"/>
      <c r="C98" s="125" t="inlineStr">
        <is>
          <t>Итого по разделу 1. Вырубка просеки</t>
        </is>
      </c>
      <c r="L98" s="126" t="n">
        <v>3219.63</v>
      </c>
      <c r="M98" s="124" t="n"/>
      <c r="N98" s="127" t="n"/>
    </row>
    <row r="99" ht="19.35" customHeight="1">
      <c r="A99" s="128" t="n"/>
      <c r="B99" s="129" t="n"/>
      <c r="C99" s="130" t="inlineStr">
        <is>
          <t>Итого прямые затраты по разделу</t>
        </is>
      </c>
      <c r="L99" s="131" t="n">
        <v>1399.84</v>
      </c>
      <c r="M99" s="132" t="n"/>
      <c r="N99" s="131" t="n">
        <v>99752.60000000001</v>
      </c>
    </row>
    <row r="100" ht="19.35" customHeight="1">
      <c r="A100" s="128" t="n"/>
      <c r="B100" s="129" t="n"/>
      <c r="C100" s="130" t="inlineStr">
        <is>
          <t>в том числе</t>
        </is>
      </c>
      <c r="L100" s="131" t="n"/>
      <c r="M100" s="132" t="n"/>
      <c r="N100" s="131" t="n"/>
    </row>
    <row r="101" ht="19.35" customHeight="1">
      <c r="A101" s="128" t="n"/>
      <c r="B101" s="129" t="n"/>
      <c r="C101" s="130" t="inlineStr">
        <is>
          <t>- оплата труда (ОТ)</t>
        </is>
      </c>
      <c r="L101" s="131" t="n">
        <v>1399.84</v>
      </c>
      <c r="M101" s="132" t="n"/>
      <c r="N101" s="131" t="n">
        <v>99752.60000000001</v>
      </c>
    </row>
    <row r="102" ht="19.35" customHeight="1">
      <c r="A102" s="128" t="n"/>
      <c r="B102" s="129" t="n"/>
      <c r="C102" s="130" t="inlineStr">
        <is>
          <t>- эксплуатация машин и механизмов</t>
        </is>
      </c>
      <c r="L102" s="131" t="n">
        <v>0</v>
      </c>
      <c r="M102" s="132" t="n"/>
      <c r="N102" s="131" t="n">
        <v>0</v>
      </c>
    </row>
    <row r="103" ht="19.35" customHeight="1">
      <c r="A103" s="128" t="n"/>
      <c r="B103" s="133" t="n"/>
      <c r="C103" s="134" t="inlineStr">
        <is>
          <t>в том числе</t>
        </is>
      </c>
      <c r="L103" s="131" t="n"/>
      <c r="M103" s="132" t="n"/>
      <c r="N103" s="131" t="n"/>
    </row>
    <row r="104" ht="19.35" customHeight="1">
      <c r="A104" s="128" t="n"/>
      <c r="B104" s="133" t="n"/>
      <c r="C104" s="134" t="inlineStr">
        <is>
          <t>эксплуатация машин и механизмов без учета доплат к оплате труда машинистов</t>
        </is>
      </c>
      <c r="L104" s="131" t="n">
        <v>0</v>
      </c>
      <c r="M104" s="132" t="n"/>
      <c r="N104" s="131" t="n">
        <v>0</v>
      </c>
    </row>
    <row r="105" ht="19.35" customHeight="1">
      <c r="A105" s="128" t="n"/>
      <c r="B105" s="133" t="n"/>
      <c r="C105" s="134" t="inlineStr">
        <is>
          <t>в том числе</t>
        </is>
      </c>
      <c r="L105" s="131" t="n"/>
      <c r="M105" s="132" t="n"/>
      <c r="N105" s="131" t="n"/>
    </row>
    <row r="106" ht="19.35" customHeight="1">
      <c r="A106" s="128" t="n"/>
      <c r="B106" s="133" t="n"/>
      <c r="C106" s="134" t="inlineStr">
        <is>
          <t>оплата труда машинистов (ОТм)</t>
        </is>
      </c>
      <c r="L106" s="131" t="n">
        <v>0</v>
      </c>
      <c r="M106" s="132" t="n"/>
      <c r="N106" s="131" t="n">
        <v>0</v>
      </c>
    </row>
    <row r="107" ht="19.35" customHeight="1">
      <c r="A107" s="128" t="n"/>
      <c r="B107" s="129" t="n"/>
      <c r="C107" s="130" t="inlineStr">
        <is>
          <t>Итого ФОТ (справочно)</t>
        </is>
      </c>
      <c r="L107" s="131" t="n">
        <v>1399.84</v>
      </c>
      <c r="M107" s="132" t="n"/>
      <c r="N107" s="131" t="n">
        <v>99752.60000000001</v>
      </c>
    </row>
    <row r="108" ht="19.35" customHeight="1">
      <c r="A108" s="128" t="n"/>
      <c r="B108" s="129" t="n"/>
      <c r="C108" s="130" t="inlineStr">
        <is>
          <t>Итого накладные расходы</t>
        </is>
      </c>
      <c r="L108" s="131" t="n">
        <v>1245.85</v>
      </c>
      <c r="M108" s="132" t="n"/>
      <c r="N108" s="131" t="n">
        <v>88779.82000000001</v>
      </c>
    </row>
    <row r="109" ht="19.35" customHeight="1">
      <c r="A109" s="128" t="n"/>
      <c r="B109" s="129" t="n"/>
      <c r="C109" s="130" t="inlineStr">
        <is>
          <t>Итого сметная прибыль</t>
        </is>
      </c>
      <c r="L109" s="131" t="n">
        <v>573.9400000000001</v>
      </c>
      <c r="M109" s="132" t="n"/>
      <c r="N109" s="131" t="n">
        <v>40898.57</v>
      </c>
    </row>
    <row r="110" ht="19.35" customHeight="1">
      <c r="A110" s="128" t="n"/>
      <c r="B110" s="135" t="n"/>
      <c r="C110" s="136" t="inlineStr">
        <is>
          <t>Итого по разделу</t>
        </is>
      </c>
      <c r="L110" s="126" t="n">
        <v>3219.63</v>
      </c>
      <c r="M110" s="137" t="n"/>
      <c r="N110" s="126" t="n">
        <v>229430.99</v>
      </c>
    </row>
    <row r="111" ht="19.35" customHeight="1">
      <c r="A111" s="128" t="n"/>
      <c r="B111" s="133" t="n"/>
      <c r="C111" s="134" t="inlineStr">
        <is>
          <t>Справочно</t>
        </is>
      </c>
      <c r="L111" s="131" t="n"/>
      <c r="M111" s="132" t="n"/>
      <c r="N111" s="131" t="n"/>
    </row>
    <row r="112" ht="19.35" customHeight="1">
      <c r="A112" s="128" t="n"/>
      <c r="B112" s="129" t="n"/>
      <c r="C112" s="134" t="inlineStr">
        <is>
          <t>затраты труда рабочих</t>
        </is>
      </c>
      <c r="I112" s="138" t="n">
        <v>167.0448</v>
      </c>
      <c r="J112" s="139" t="n"/>
      <c r="K112" s="139" t="n"/>
      <c r="L112" s="132" t="n"/>
      <c r="M112" s="132" t="n"/>
      <c r="N112" s="132" t="n"/>
    </row>
    <row r="113" ht="19.35" customHeight="1">
      <c r="A113" s="128" t="n"/>
      <c r="B113" s="129" t="n"/>
      <c r="C113" s="134" t="inlineStr">
        <is>
          <t>затраты труда машинистов</t>
        </is>
      </c>
      <c r="I113" s="138" t="n">
        <v>0</v>
      </c>
      <c r="J113" s="139" t="n"/>
      <c r="K113" s="139" t="n"/>
      <c r="L113" s="132" t="n"/>
      <c r="M113" s="132" t="n"/>
      <c r="N113" s="132" t="n"/>
    </row>
    <row r="114" ht="19.35" customHeight="1">
      <c r="A114" s="140" t="n"/>
      <c r="B114" s="141" t="n"/>
      <c r="C114" s="142" t="inlineStr">
        <is>
          <t>ВСЕГО по смете</t>
        </is>
      </c>
      <c r="D114" s="143" t="n"/>
      <c r="E114" s="143" t="n"/>
      <c r="F114" s="144" t="n"/>
      <c r="G114" s="144" t="n"/>
      <c r="H114" s="144" t="n"/>
      <c r="I114" s="144" t="n"/>
      <c r="J114" s="144" t="n"/>
      <c r="K114" s="144" t="n"/>
      <c r="L114" s="145" t="n"/>
      <c r="M114" s="144" t="n"/>
      <c r="N114" s="146" t="n"/>
    </row>
    <row r="115" ht="19.35" customHeight="1">
      <c r="A115" s="128" t="n"/>
      <c r="B115" s="135" t="n"/>
      <c r="C115" s="136" t="inlineStr">
        <is>
          <t>Итого по всем разделам</t>
        </is>
      </c>
      <c r="L115" s="126" t="n">
        <v>3219.63</v>
      </c>
      <c r="M115" s="127" t="n"/>
      <c r="N115" s="126" t="n"/>
    </row>
    <row r="116" ht="19.35" customHeight="1">
      <c r="A116" s="128" t="n"/>
      <c r="B116" s="129" t="n"/>
      <c r="C116" s="130" t="inlineStr">
        <is>
          <t>ВСЕГО строительные работы</t>
        </is>
      </c>
      <c r="L116" s="131" t="n">
        <v>3219.63</v>
      </c>
      <c r="M116" s="132" t="n"/>
      <c r="N116" s="131" t="n">
        <v>229430.99</v>
      </c>
    </row>
    <row r="117" ht="19.35" customHeight="1">
      <c r="A117" s="128" t="n"/>
      <c r="B117" s="133" t="n"/>
      <c r="C117" s="134" t="inlineStr">
        <is>
          <t>в том числе</t>
        </is>
      </c>
      <c r="L117" s="131" t="n"/>
      <c r="M117" s="132" t="n"/>
      <c r="N117" s="131" t="n"/>
    </row>
    <row r="118" ht="19.35" customHeight="1">
      <c r="A118" s="128" t="n"/>
      <c r="B118" s="133" t="n"/>
      <c r="C118" s="134" t="inlineStr">
        <is>
          <t>всего прямые затраты</t>
        </is>
      </c>
      <c r="L118" s="131" t="n">
        <v>1399.84</v>
      </c>
      <c r="M118" s="132" t="n"/>
      <c r="N118" s="131" t="n">
        <v>99752.60000000001</v>
      </c>
    </row>
    <row r="119" ht="19.35" customHeight="1">
      <c r="A119" s="128" t="n"/>
      <c r="B119" s="133" t="n"/>
      <c r="C119" s="134" t="inlineStr">
        <is>
          <t>в том числе</t>
        </is>
      </c>
      <c r="L119" s="131" t="n"/>
      <c r="M119" s="132" t="n"/>
      <c r="N119" s="131" t="n"/>
    </row>
    <row r="120" ht="19.35" customHeight="1">
      <c r="A120" s="128" t="n"/>
      <c r="B120" s="133" t="n"/>
      <c r="C120" s="134" t="inlineStr">
        <is>
          <t>- оплата труда (ОТ)</t>
        </is>
      </c>
      <c r="L120" s="131" t="n">
        <v>1399.84</v>
      </c>
      <c r="M120" s="132" t="n"/>
      <c r="N120" s="131" t="n">
        <v>99752.60000000001</v>
      </c>
    </row>
    <row r="121" ht="19.35" customHeight="1">
      <c r="A121" s="128" t="n"/>
      <c r="B121" s="133" t="n"/>
      <c r="C121" s="134" t="inlineStr">
        <is>
          <t>- эксплуатация машин и механизмов</t>
        </is>
      </c>
      <c r="L121" s="131" t="n">
        <v>0</v>
      </c>
      <c r="M121" s="132" t="n"/>
      <c r="N121" s="131" t="n">
        <v>0</v>
      </c>
    </row>
    <row r="122" ht="19.35" customHeight="1">
      <c r="A122" s="128" t="n"/>
      <c r="B122" s="133" t="n"/>
      <c r="C122" s="134" t="inlineStr">
        <is>
          <t>в т.ч. эксплуатация машин и механизмов без учета доплат к оплате труда машинистов</t>
        </is>
      </c>
      <c r="L122" s="131" t="n">
        <v>0</v>
      </c>
      <c r="M122" s="132" t="n"/>
      <c r="N122" s="131" t="n">
        <v>0</v>
      </c>
    </row>
    <row r="123" ht="19.35" customHeight="1">
      <c r="A123" s="128" t="n"/>
      <c r="B123" s="133" t="n"/>
      <c r="C123" s="134" t="inlineStr">
        <is>
          <t>- в т.ч. оплата труда машинистов (ОТм)</t>
        </is>
      </c>
      <c r="L123" s="131" t="n">
        <v>0</v>
      </c>
      <c r="M123" s="132" t="n"/>
      <c r="N123" s="131" t="n">
        <v>0</v>
      </c>
    </row>
    <row r="124" ht="19.35" customHeight="1">
      <c r="A124" s="128" t="n"/>
      <c r="B124" s="133" t="n"/>
      <c r="C124" s="134" t="inlineStr">
        <is>
          <t>всего ФОТ (справочно)</t>
        </is>
      </c>
      <c r="L124" s="131" t="n">
        <v>1399.84</v>
      </c>
      <c r="M124" s="132" t="n"/>
      <c r="N124" s="131" t="n">
        <v>99752.60000000001</v>
      </c>
    </row>
    <row r="125" ht="19.35" customHeight="1">
      <c r="A125" s="128" t="n"/>
      <c r="B125" s="133" t="n"/>
      <c r="C125" s="134" t="inlineStr">
        <is>
          <t>всего накладные расходы</t>
        </is>
      </c>
      <c r="L125" s="131" t="n">
        <v>1245.85</v>
      </c>
      <c r="M125" s="132" t="n"/>
      <c r="N125" s="131" t="n">
        <v>88779.82000000001</v>
      </c>
    </row>
    <row r="126" ht="19.35" customHeight="1">
      <c r="A126" s="128" t="n"/>
      <c r="B126" s="133" t="n"/>
      <c r="C126" s="134" t="inlineStr">
        <is>
          <t>всего сметная прибыль</t>
        </is>
      </c>
      <c r="L126" s="131" t="n">
        <v>573.9400000000001</v>
      </c>
      <c r="M126" s="132" t="n"/>
      <c r="N126" s="131" t="n">
        <v>40898.57</v>
      </c>
    </row>
    <row r="127" ht="19.35" customHeight="1">
      <c r="A127" s="128" t="n"/>
      <c r="B127" s="135" t="n"/>
      <c r="C127" s="136" t="inlineStr">
        <is>
          <t>ВСЕГО по смете</t>
        </is>
      </c>
      <c r="L127" s="126" t="n">
        <v>3219.63</v>
      </c>
      <c r="M127" s="127" t="n"/>
      <c r="N127" s="126" t="n">
        <v>229430.99</v>
      </c>
    </row>
    <row r="128" ht="19.35" customHeight="1">
      <c r="A128" s="128" t="n"/>
      <c r="B128" s="133" t="n"/>
      <c r="C128" s="134" t="inlineStr">
        <is>
          <t>Всего прямые затраты</t>
        </is>
      </c>
      <c r="L128" s="131" t="n">
        <v>1399.84</v>
      </c>
      <c r="M128" s="132" t="n"/>
      <c r="N128" s="131" t="n">
        <v>99752.60000000001</v>
      </c>
    </row>
    <row r="129" ht="19.35" customHeight="1">
      <c r="A129" s="128" t="n"/>
      <c r="B129" s="133" t="n"/>
      <c r="C129" s="134" t="inlineStr">
        <is>
          <t>в том числе</t>
        </is>
      </c>
      <c r="L129" s="131" t="n"/>
      <c r="M129" s="132" t="n"/>
      <c r="N129" s="131" t="n"/>
    </row>
    <row r="130" ht="19.35" customHeight="1">
      <c r="A130" s="128" t="n"/>
      <c r="B130" s="133" t="n"/>
      <c r="C130" s="134" t="inlineStr">
        <is>
          <t>- оплата труда рабочих (ОТ)</t>
        </is>
      </c>
      <c r="L130" s="131" t="n">
        <v>1399.84</v>
      </c>
      <c r="M130" s="132" t="n"/>
      <c r="N130" s="131" t="n">
        <v>99752.60000000001</v>
      </c>
    </row>
    <row r="131" ht="19.35" customHeight="1">
      <c r="A131" s="128" t="n"/>
      <c r="B131" s="133" t="n"/>
      <c r="C131" s="134" t="inlineStr">
        <is>
          <t>- эксплуатация машин и механизмов</t>
        </is>
      </c>
      <c r="L131" s="131" t="n">
        <v>0</v>
      </c>
      <c r="M131" s="132" t="n"/>
      <c r="N131" s="131" t="n">
        <v>0</v>
      </c>
    </row>
    <row r="132" ht="19.35" customHeight="1">
      <c r="A132" s="128" t="n"/>
      <c r="B132" s="133" t="n"/>
      <c r="C132" s="134" t="inlineStr">
        <is>
          <t>в т.ч. эксплуатация машин и механизмов без учета доплат к оплате труда машинистов</t>
        </is>
      </c>
      <c r="L132" s="131" t="n">
        <v>0</v>
      </c>
      <c r="M132" s="132" t="n"/>
      <c r="N132" s="131" t="n">
        <v>0</v>
      </c>
    </row>
    <row r="133" ht="19.35" customHeight="1">
      <c r="A133" s="128" t="n"/>
      <c r="B133" s="133" t="n"/>
      <c r="C133" s="134" t="inlineStr">
        <is>
          <t>- в т.ч. оплата труда машинистов (ОТм)</t>
        </is>
      </c>
      <c r="L133" s="131" t="n">
        <v>0</v>
      </c>
      <c r="M133" s="132" t="n"/>
      <c r="N133" s="131" t="n">
        <v>0</v>
      </c>
    </row>
    <row r="134" ht="19.35" customHeight="1">
      <c r="A134" s="128" t="n"/>
      <c r="B134" s="133" t="n"/>
      <c r="C134" s="134" t="inlineStr">
        <is>
          <t>Всего ФОТ (справочно)</t>
        </is>
      </c>
      <c r="L134" s="131" t="n">
        <v>1399.84</v>
      </c>
      <c r="M134" s="132" t="n"/>
      <c r="N134" s="131" t="n">
        <v>99752.60000000001</v>
      </c>
    </row>
    <row r="135" ht="19.35" customHeight="1">
      <c r="A135" s="128" t="n"/>
      <c r="B135" s="133" t="n"/>
      <c r="C135" s="134" t="inlineStr">
        <is>
          <t>Всего накладные расходы</t>
        </is>
      </c>
      <c r="L135" s="131" t="n">
        <v>1245.85</v>
      </c>
      <c r="M135" s="132" t="n"/>
      <c r="N135" s="131" t="n">
        <v>88779.82000000001</v>
      </c>
    </row>
    <row r="136" ht="19.35" customHeight="1">
      <c r="A136" s="128" t="n"/>
      <c r="B136" s="133" t="n"/>
      <c r="C136" s="134" t="inlineStr">
        <is>
          <t>Всего сметная прибыль</t>
        </is>
      </c>
      <c r="L136" s="131" t="n">
        <v>573.9400000000001</v>
      </c>
      <c r="M136" s="132" t="n"/>
      <c r="N136" s="131" t="n">
        <v>40898.57</v>
      </c>
    </row>
    <row r="137" ht="19.35" customHeight="1">
      <c r="A137" s="128" t="n"/>
      <c r="B137" s="133" t="n"/>
      <c r="C137" s="134" t="inlineStr">
        <is>
          <t>Справочно</t>
        </is>
      </c>
      <c r="L137" s="131" t="n"/>
      <c r="M137" s="132" t="n"/>
      <c r="N137" s="131" t="n"/>
    </row>
    <row r="138" ht="19.35" customHeight="1">
      <c r="A138" s="128" t="n"/>
      <c r="B138" s="129" t="n"/>
      <c r="C138" s="134" t="inlineStr">
        <is>
          <t>затраты труда рабочих</t>
        </is>
      </c>
      <c r="I138" s="138" t="n">
        <v>167.0448</v>
      </c>
      <c r="J138" s="139" t="n"/>
      <c r="K138" s="139" t="n"/>
      <c r="L138" s="132" t="n"/>
      <c r="M138" s="132" t="n"/>
      <c r="N138" s="132" t="n"/>
    </row>
    <row r="139" ht="19.35" customHeight="1">
      <c r="A139" s="128" t="n"/>
      <c r="B139" s="129" t="n"/>
      <c r="C139" s="134" t="inlineStr">
        <is>
          <t>затраты труда машинистов</t>
        </is>
      </c>
      <c r="I139" s="138" t="n">
        <v>0</v>
      </c>
      <c r="J139" s="139" t="n"/>
      <c r="K139" s="139" t="n"/>
      <c r="L139" s="132" t="n"/>
      <c r="M139" s="132" t="n"/>
      <c r="N139" s="132" t="n"/>
    </row>
    <row r="140" ht="19.35" customHeight="1">
      <c r="A140" s="128" t="n"/>
      <c r="B140" s="147" t="n"/>
      <c r="C140" s="147" t="n"/>
      <c r="D140" s="125" t="n"/>
      <c r="E140" s="125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</row>
    <row r="141" ht="19.35" customHeight="1">
      <c r="A141" s="148" t="inlineStr">
        <is>
          <t>Составил: ______________________________________/  Григорова И. А. /</t>
        </is>
      </c>
    </row>
    <row r="142" ht="19.35" customHeight="1">
      <c r="A142" s="148" t="n"/>
      <c r="B142" s="148" t="n"/>
      <c r="C142" s="149" t="inlineStr">
        <is>
          <t>должность, подпись (инициалы, фамилия)</t>
        </is>
      </c>
      <c r="G142" s="150" t="n"/>
      <c r="H142" s="150" t="n"/>
      <c r="I142" s="150" t="n"/>
      <c r="J142" s="148" t="n"/>
      <c r="K142" s="148" t="n"/>
      <c r="L142" s="148" t="n"/>
      <c r="M142" s="148" t="n"/>
      <c r="N142" s="148" t="n"/>
    </row>
    <row r="143" ht="19.35" customHeight="1">
      <c r="A143" s="148" t="inlineStr">
        <is>
          <t>Проверил: ______________________________________ /  Черкасов А. В. /</t>
        </is>
      </c>
    </row>
    <row r="144" ht="19.35" customHeight="1">
      <c r="A144" s="4" t="n"/>
      <c r="B144" s="4" t="n"/>
      <c r="C144" s="149" t="inlineStr">
        <is>
          <t>должность, подпись (инициалы, фамилия)</t>
        </is>
      </c>
      <c r="G144" s="150" t="n"/>
      <c r="H144" s="150" t="n"/>
      <c r="I144" s="150" t="n"/>
      <c r="J144" s="4" t="n"/>
      <c r="K144" s="4" t="n"/>
      <c r="L144" s="4" t="n"/>
      <c r="M144" s="4" t="n"/>
      <c r="N144" s="4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xl/worksheets/sheet21.xml><?xml version="1.0" encoding="utf-8"?>
<worksheet xmlns="http://schemas.openxmlformats.org/spreadsheetml/2006/main">
  <sheetPr filterMode="0">
    <tabColor rgb="FFCCC1DA"/>
    <outlinePr summaryBelow="1" summaryRight="1"/>
    <pageSetUpPr fitToPage="1"/>
  </sheetPr>
  <dimension ref="A1:K40"/>
  <sheetViews>
    <sheetView showGridLines="0" workbookViewId="0">
      <selection activeCell="A1" sqref="A1"/>
    </sheetView>
  </sheetViews>
  <sheetFormatPr baseColWidth="8" defaultColWidth="9.14453125" defaultRowHeight="12" zeroHeight="0" outlineLevelRow="0"/>
  <cols>
    <col width="3.72" customWidth="1" min="1" max="1"/>
    <col width="24.72" customWidth="1" min="2" max="2"/>
    <col width="8.57" customWidth="1" min="3" max="3"/>
    <col width="5" customWidth="1" min="4" max="4"/>
    <col width="27.72" customWidth="1" min="5" max="5"/>
    <col width="14.43" customWidth="1" min="6" max="6"/>
    <col width="12.86" customWidth="1" min="7" max="7"/>
    <col width="11.57" customWidth="1" min="8" max="8"/>
    <col width="22.71" customWidth="1" min="9" max="9"/>
    <col width="9.140000000000001" customWidth="1" min="10" max="16384"/>
  </cols>
  <sheetData>
    <row r="1" ht="12" customHeight="1">
      <c r="B1" s="153" t="inlineStr">
        <is>
          <t>Сметный расчет № СР-1-34</t>
        </is>
      </c>
    </row>
    <row r="2" ht="12" customHeight="1">
      <c r="B2" s="47" t="n"/>
    </row>
    <row r="3" ht="12" customHeight="1">
      <c r="B3" s="47" t="n"/>
      <c r="C3" s="47" t="n"/>
      <c r="D3" s="47" t="n"/>
      <c r="E3" s="47" t="n"/>
      <c r="F3" s="47" t="n"/>
    </row>
    <row r="4" ht="22.5" customHeight="1">
      <c r="A4" s="154" t="inlineStr">
        <is>
          <t>по объекту:</t>
        </is>
      </c>
      <c r="D4" s="155" t="inlineStr">
        <is>
          <t>Расширение просеки ВЛ 220 кВ Зейская ГЭС - Магдагачи</t>
        </is>
      </c>
    </row>
    <row r="5" ht="12" customHeight="1">
      <c r="C5" s="156" t="n"/>
      <c r="D5" s="156" t="n"/>
      <c r="E5" s="156" t="n"/>
    </row>
    <row r="6" ht="12.75" customHeight="1">
      <c r="A6" s="154" t="inlineStr">
        <is>
          <t>Наименование объекта изысканий:</t>
        </is>
      </c>
      <c r="D6" s="125" t="inlineStr">
        <is>
          <t>Вынос в натуру границ вырубки</t>
        </is>
      </c>
    </row>
    <row r="7" ht="12" customHeight="1">
      <c r="A7" s="157" t="n"/>
      <c r="B7" s="157" t="n"/>
      <c r="C7" s="158" t="n"/>
      <c r="D7" s="159" t="n"/>
      <c r="E7" s="159" t="n"/>
      <c r="F7" s="159" t="n"/>
      <c r="G7" s="159" t="n"/>
    </row>
    <row r="8">
      <c r="A8" s="154" t="inlineStr">
        <is>
          <t>Заказчик:</t>
        </is>
      </c>
      <c r="D8" s="155" t="inlineStr">
        <is>
          <t xml:space="preserve"> ПАО «Россети»-«МЭС Востока»</t>
        </is>
      </c>
    </row>
    <row r="9" ht="12" customHeight="1"/>
    <row r="10" ht="13.5" customHeight="1">
      <c r="A10" s="154" t="inlineStr">
        <is>
          <t xml:space="preserve">Подрядчик: </t>
        </is>
      </c>
      <c r="D10" s="155" t="inlineStr">
        <is>
          <t>ООО «Петровский Парк»</t>
        </is>
      </c>
    </row>
    <row r="11" ht="12" customHeight="1">
      <c r="A11" s="158" t="n"/>
      <c r="B11" s="158" t="n"/>
    </row>
    <row r="12" ht="25.5" customHeight="1">
      <c r="A12" s="154" t="inlineStr">
        <is>
          <t>Сметный расчет составлен по следующим документам: Инженерно-геодезические изыскания при строительстве и эксплуатации зданий и сооружений. 2006 г.</t>
        </is>
      </c>
    </row>
    <row r="13" ht="18" customHeight="1">
      <c r="A13" s="160" t="inlineStr">
        <is>
          <t>Основание: Ф.579959-19.34-РД</t>
        </is>
      </c>
      <c r="B13" s="280" t="n"/>
      <c r="C13" s="280" t="n"/>
      <c r="D13" s="280" t="n"/>
      <c r="E13" s="280" t="n"/>
      <c r="F13" s="280" t="n"/>
      <c r="G13" s="280" t="n"/>
    </row>
    <row r="14" ht="32.25" customHeight="1">
      <c r="A14" s="162" t="inlineStr">
        <is>
          <t>№ пп</t>
        </is>
      </c>
      <c r="B14" s="162" t="inlineStr">
        <is>
          <t>Наименование работ и затрат</t>
        </is>
      </c>
      <c r="C14" s="162" t="inlineStr">
        <is>
          <t>Ед.
Изм</t>
        </is>
      </c>
      <c r="D14" s="162" t="inlineStr">
        <is>
          <t>Кол-
во.</t>
        </is>
      </c>
      <c r="E14" s="162" t="inlineStr">
        <is>
          <t>Обоснование стоимости</t>
        </is>
      </c>
      <c r="F14" s="162" t="inlineStr">
        <is>
          <t>Расчет стоимости</t>
        </is>
      </c>
      <c r="G14" s="162" t="inlineStr">
        <is>
          <t>Стоимость, руб.</t>
        </is>
      </c>
    </row>
    <row r="15" ht="12" customHeight="1">
      <c r="A15" s="163" t="n">
        <v>1</v>
      </c>
      <c r="B15" s="164" t="n">
        <v>2</v>
      </c>
      <c r="C15" s="164" t="n">
        <v>3</v>
      </c>
      <c r="D15" s="164" t="n">
        <v>4</v>
      </c>
      <c r="E15" s="164" t="n">
        <v>5</v>
      </c>
      <c r="F15" s="164" t="n">
        <v>6</v>
      </c>
      <c r="G15" s="164" t="n">
        <v>7</v>
      </c>
    </row>
    <row r="16" ht="12.75" customHeight="1">
      <c r="A16" s="165" t="inlineStr">
        <is>
          <t>1</t>
        </is>
      </c>
      <c r="B16" s="166" t="inlineStr">
        <is>
          <t>Раздел</t>
        </is>
      </c>
      <c r="C16" s="166" t="n"/>
      <c r="D16" s="166" t="n"/>
      <c r="E16" s="166" t="inlineStr">
        <is>
          <t>Полевые работы</t>
        </is>
      </c>
      <c r="F16" s="166" t="n"/>
      <c r="G16" s="167" t="n"/>
    </row>
    <row r="17" ht="188.25" customHeight="1">
      <c r="A17" s="168" t="inlineStr">
        <is>
          <t>1.1</t>
        </is>
      </c>
      <c r="B17" s="169" t="inlineStr">
        <is>
          <t>Вынос в натуру (или восстановлению утраченных) границ отвода земель строительных участков (площадок) с установкой граничных знаков при длине сторон границы, м: свыше 200. Категория сложности II, (ПОС, Раздел д), лист 11)</t>
        </is>
      </c>
      <c r="C17" s="170" t="inlineStr">
        <is>
          <t>знак (кол-во опор ВЛ, подлежащих вырубке)</t>
        </is>
      </c>
      <c r="D17" s="170" t="n">
        <v>198</v>
      </c>
      <c r="E17" s="170" t="inlineStr">
        <is>
          <t>Инженерно-геодезические изыскания при строительстве и эксплуатации зданий и сооружений. 2006 г. Часть 2. Базовые цены на геодезические разбивочные работы Глава 3. Создание плановой геодезической разбивочной основы и вынос в натуру основных осей зданий и сооружений Таблица 11. Вынос в натуру (или восстановлению утраченных) границ отвода земель строительных участков (площадок), месторождений строительных материалов и др. п.3</t>
        </is>
      </c>
      <c r="F17" s="170" t="inlineStr">
        <is>
          <t>921 руб. × 198 знаков × 1</t>
        </is>
      </c>
      <c r="G17" s="171" t="n">
        <f>ROUND(921*D17*1,2)</f>
        <v>182358</v>
      </c>
      <c r="I17" s="172" t="n"/>
    </row>
    <row r="18" ht="15.75" customHeight="1">
      <c r="A18" s="173" t="n"/>
      <c r="B18" s="174" t="inlineStr">
        <is>
          <t>Коэффициенты</t>
        </is>
      </c>
      <c r="C18" s="174" t="n"/>
      <c r="D18" s="174" t="n"/>
      <c r="E18" s="174" t="n"/>
      <c r="F18" s="174" t="n"/>
      <c r="G18" s="175" t="n"/>
    </row>
    <row r="19" ht="12.75" customHeight="1">
      <c r="A19" s="176" t="n"/>
      <c r="B19" s="177" t="inlineStr">
        <is>
          <t>Стадия: Изыскания</t>
        </is>
      </c>
      <c r="C19" s="178" t="n"/>
      <c r="D19" s="178" t="n"/>
      <c r="E19" s="178" t="n"/>
      <c r="F19" s="178" t="n"/>
      <c r="G19" s="179" t="n"/>
    </row>
    <row r="20" ht="15.75" customHeight="1">
      <c r="A20" s="176" t="n"/>
      <c r="B20" s="180" t="inlineStr">
        <is>
          <t>Разделы документации</t>
        </is>
      </c>
      <c r="C20" s="180" t="n"/>
      <c r="D20" s="180" t="n"/>
      <c r="E20" s="180" t="n"/>
      <c r="F20" s="180" t="n"/>
      <c r="G20" s="181" t="n"/>
    </row>
    <row r="21" ht="12.75" customHeight="1">
      <c r="A21" s="182" t="n"/>
      <c r="B21" s="183" t="inlineStr">
        <is>
          <t>1. Полный комплекс работ</t>
        </is>
      </c>
      <c r="C21" s="183" t="n"/>
      <c r="D21" s="183" t="n"/>
      <c r="E21" s="184" t="n">
        <v>1</v>
      </c>
      <c r="F21" s="183" t="n"/>
      <c r="G21" s="185" t="n"/>
    </row>
    <row r="22" ht="12.75" customHeight="1">
      <c r="A22" s="182" t="inlineStr">
        <is>
          <t>1.2</t>
        </is>
      </c>
      <c r="B22" s="186" t="inlineStr">
        <is>
          <t>Итого Полевые работы:</t>
        </is>
      </c>
      <c r="C22" s="186" t="n"/>
      <c r="D22" s="186" t="n"/>
      <c r="E22" s="186" t="n"/>
      <c r="F22" s="186" t="n"/>
      <c r="G22" s="187" t="n">
        <f>ROUND(($G$17),2)</f>
        <v>182358</v>
      </c>
    </row>
    <row r="23" ht="25.5" customHeight="1">
      <c r="A23" s="165" t="inlineStr">
        <is>
          <t>1.3</t>
        </is>
      </c>
      <c r="B23" s="166" t="inlineStr">
        <is>
          <t>Всего Полевые работы:</t>
        </is>
      </c>
      <c r="C23" s="166" t="n"/>
      <c r="D23" s="166" t="n"/>
      <c r="E23" s="166" t="n"/>
      <c r="F23" s="166" t="inlineStr">
        <is>
          <t>Сумма от п.1.2</t>
        </is>
      </c>
      <c r="G23" s="188" t="n">
        <f>ROUND((SUM($G$22:$G$22)),2)</f>
        <v>182358</v>
      </c>
      <c r="I23" s="172" t="n"/>
    </row>
    <row r="24" ht="12.75" customHeight="1">
      <c r="A24" s="165" t="inlineStr">
        <is>
          <t>2</t>
        </is>
      </c>
      <c r="B24" s="166" t="inlineStr">
        <is>
          <t>Раздел</t>
        </is>
      </c>
      <c r="C24" s="166" t="n"/>
      <c r="D24" s="166" t="n"/>
      <c r="E24" s="166" t="inlineStr">
        <is>
          <t>Прочие расходы</t>
        </is>
      </c>
      <c r="F24" s="166" t="n"/>
      <c r="G24" s="167" t="n"/>
      <c r="I24" s="172" t="n"/>
    </row>
    <row r="25" ht="123.75" customHeight="1">
      <c r="A25" s="165" t="inlineStr">
        <is>
          <t>2.1</t>
        </is>
      </c>
      <c r="B25" s="189" t="inlineStr">
        <is>
          <t>Внутренний транспорт. Исходное расстояние от базы до участка свыше 50 до 100 км; полевые работы свыше 150 до 300 тыс. руб. Коэффициент к трассе 1.</t>
        </is>
      </c>
      <c r="C25" s="189" t="n"/>
      <c r="D25" s="189" t="n"/>
      <c r="E25" s="189" t="inlineStr">
        <is>
          <t>О.у. п.9 табл 4 п.8</t>
        </is>
      </c>
      <c r="F25" s="189" t="inlineStr">
        <is>
          <t>23.7500% от п.1.3</t>
        </is>
      </c>
      <c r="G25" s="190" t="n">
        <f>ROUND(G23*0.2375,2)</f>
        <v>43310.03</v>
      </c>
      <c r="I25" s="172" t="n"/>
    </row>
    <row r="26" ht="38.25" customHeight="1">
      <c r="A26" s="165" t="inlineStr">
        <is>
          <t>2.2</t>
        </is>
      </c>
      <c r="B26" s="189" t="inlineStr">
        <is>
          <t xml:space="preserve">Расходы по организации и ликвидации работ </t>
        </is>
      </c>
      <c r="C26" s="189" t="n"/>
      <c r="D26" s="189" t="n"/>
      <c r="E26" s="189" t="inlineStr">
        <is>
          <t xml:space="preserve">О.у. п.13 6%
</t>
        </is>
      </c>
      <c r="F26" s="189" t="inlineStr">
        <is>
          <t>6% × 1.00 от п.1.3 и 2.1</t>
        </is>
      </c>
      <c r="G26" s="190" t="n">
        <f>ROUND((G23+G25)*0.06*1,2)</f>
        <v>13540.08</v>
      </c>
      <c r="I26" s="172" t="n"/>
    </row>
    <row r="27" ht="25.5" customHeight="1">
      <c r="A27" s="165" t="inlineStr">
        <is>
          <t>2.3</t>
        </is>
      </c>
      <c r="B27" s="166" t="inlineStr">
        <is>
          <t>Всего Прочие расходы:</t>
        </is>
      </c>
      <c r="C27" s="166" t="n"/>
      <c r="D27" s="166" t="n"/>
      <c r="E27" s="166" t="n"/>
      <c r="F27" s="166" t="inlineStr">
        <is>
          <t>Сумма от п.2.1-2.2</t>
        </is>
      </c>
      <c r="G27" s="188" t="n">
        <f>ROUND((SUM($G$25:$G$26)),2)</f>
        <v>56850.11</v>
      </c>
      <c r="I27" s="172" t="n"/>
    </row>
    <row r="28" ht="12.75" customHeight="1">
      <c r="A28" s="165" t="inlineStr">
        <is>
          <t>3</t>
        </is>
      </c>
      <c r="B28" s="166" t="inlineStr">
        <is>
          <t>Итого по смете:</t>
        </is>
      </c>
      <c r="C28" s="166" t="n"/>
      <c r="D28" s="166" t="n"/>
      <c r="E28" s="166" t="n"/>
      <c r="F28" s="166" t="n"/>
      <c r="G28" s="188" t="n">
        <f>ROUND(($G$23 + $G$27),2)</f>
        <v>239208.11</v>
      </c>
      <c r="I28" s="172" t="n"/>
    </row>
    <row r="29" ht="80.25" customHeight="1">
      <c r="A29" s="165" t="inlineStr">
        <is>
          <t>4</t>
        </is>
      </c>
      <c r="B29" s="189" t="inlineStr">
        <is>
          <t>Районная надбавка от полевых работ. Районный коэффициент к зар. плате 1.3 (Зейский район) и Надбавка при базировании работников в Амурской обл.</t>
        </is>
      </c>
      <c r="C29" s="189" t="n"/>
      <c r="D29" s="189" t="n"/>
      <c r="E29" s="189" t="inlineStr">
        <is>
          <t xml:space="preserve">п.8д О.у. Табл.3, п. 8е
</t>
        </is>
      </c>
      <c r="F29" s="189" t="inlineStr">
        <is>
          <t>Коэф - т 1+(0,15+0,25) от п.3</t>
        </is>
      </c>
      <c r="G29" s="190" t="n">
        <f>ROUND(G28*1.4,2)</f>
        <v>334891.35</v>
      </c>
      <c r="I29" s="191" t="n"/>
      <c r="K29" s="192" t="n"/>
    </row>
    <row r="30" ht="41.25" customHeight="1">
      <c r="A30" s="165" t="inlineStr">
        <is>
          <t>5</t>
        </is>
      </c>
      <c r="B30" s="189" t="inlineStr">
        <is>
          <t>Индекс на I квартал 2026 года на изыскательские работы к уровню цен 01.01.2001</t>
        </is>
      </c>
      <c r="C30" s="189" t="n"/>
      <c r="D30" s="189" t="n"/>
      <c r="E30" s="189" t="inlineStr">
        <is>
          <t>Минстрой России от 26.01.2026 № 3017-ИФ/09, приложение 5.</t>
        </is>
      </c>
      <c r="F30" s="189" t="inlineStr">
        <is>
          <t>Коэффициент 6,97 к итогу п.4</t>
        </is>
      </c>
      <c r="G30" s="190" t="n">
        <f>ROUND(G29*6.97,2)</f>
        <v>2334192.71</v>
      </c>
      <c r="I30" s="172" t="n"/>
    </row>
    <row r="31" ht="12.75" customHeight="1">
      <c r="A31" s="165" t="inlineStr">
        <is>
          <t>6</t>
        </is>
      </c>
      <c r="B31" s="166" t="inlineStr">
        <is>
          <t>Всего по смете:</t>
        </is>
      </c>
      <c r="C31" s="166" t="n"/>
      <c r="D31" s="166" t="n"/>
      <c r="E31" s="166" t="n"/>
      <c r="F31" s="166" t="inlineStr">
        <is>
          <t>Сумма от п.5</t>
        </is>
      </c>
      <c r="G31" s="188" t="n">
        <f>ROUND((G30),2)</f>
        <v>2334192.71</v>
      </c>
    </row>
    <row r="32" ht="43.5" customHeight="1">
      <c r="A32" s="165" t="inlineStr">
        <is>
          <t>7</t>
        </is>
      </c>
      <c r="B32" s="166" t="inlineStr">
        <is>
          <t>Всего по смете в 2000 г.:</t>
        </is>
      </c>
      <c r="C32" s="166" t="n"/>
      <c r="D32" s="166" t="n"/>
      <c r="E32" s="166" t="inlineStr">
        <is>
          <t>Письма Госстроя России от 04.01.2001 № АШ- 9/10, и от 07.10.1999 № АШ-3412/10</t>
        </is>
      </c>
      <c r="F32" s="166" t="n">
        <v>1.266</v>
      </c>
      <c r="G32" s="188" t="n">
        <f>ROUND(G29/F32,2)</f>
        <v>264527.13</v>
      </c>
      <c r="H32" s="191" t="n"/>
    </row>
    <row r="33" ht="43.5" customHeight="1">
      <c r="A33" s="193" t="n"/>
      <c r="B33" s="125" t="n"/>
      <c r="C33" s="125" t="n"/>
      <c r="D33" s="125" t="n"/>
      <c r="E33" s="125" t="n"/>
      <c r="F33" s="125" t="n"/>
      <c r="G33" s="194" t="n"/>
      <c r="H33" s="191" t="n"/>
    </row>
    <row r="34" ht="12" customHeight="1">
      <c r="A34" s="195" t="inlineStr">
        <is>
          <t>Составил:                                                                                                        Григорова И. А.</t>
        </is>
      </c>
    </row>
    <row r="35" ht="12" customHeight="1">
      <c r="A35" s="195" t="n"/>
      <c r="B35" s="195" t="n"/>
      <c r="C35" s="195" t="n"/>
      <c r="D35" s="195" t="n"/>
      <c r="E35" s="195" t="n"/>
      <c r="F35" s="195" t="n"/>
      <c r="G35" s="195" t="n"/>
      <c r="I35" s="196" t="n"/>
    </row>
    <row r="36" ht="12" customHeight="1">
      <c r="A36" s="195" t="n"/>
      <c r="B36" s="195" t="n"/>
      <c r="C36" s="195" t="n"/>
      <c r="D36" s="195" t="n"/>
      <c r="E36" s="195" t="n"/>
      <c r="F36" s="195" t="n"/>
      <c r="G36" s="195" t="n"/>
    </row>
    <row r="37" ht="12" customHeight="1">
      <c r="A37" s="195" t="inlineStr">
        <is>
          <t>Проверил:                                                                                                      Черкасов А. В.</t>
        </is>
      </c>
    </row>
    <row r="38" ht="12.75" customHeight="1">
      <c r="A38" s="197" t="n"/>
      <c r="I38" s="198" t="n"/>
    </row>
    <row r="40" ht="75" customHeight="1">
      <c r="A40" s="199" t="n"/>
    </row>
  </sheetData>
  <mergeCells count="16">
    <mergeCell ref="A10:C10"/>
    <mergeCell ref="A13:G13"/>
    <mergeCell ref="D10:G11"/>
    <mergeCell ref="A40:G40"/>
    <mergeCell ref="B2:F2"/>
    <mergeCell ref="D6:G6"/>
    <mergeCell ref="A8:C8"/>
    <mergeCell ref="A6:C6"/>
    <mergeCell ref="D8:G9"/>
    <mergeCell ref="A12:G12"/>
    <mergeCell ref="A34:G34"/>
    <mergeCell ref="A38:G38"/>
    <mergeCell ref="D4:G4"/>
    <mergeCell ref="B1:F1"/>
    <mergeCell ref="A4:C4"/>
    <mergeCell ref="A37:G37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22.xml><?xml version="1.0" encoding="utf-8"?>
<worksheet xmlns="http://schemas.openxmlformats.org/spreadsheetml/2006/main">
  <sheetPr filterMode="0">
    <outlinePr summaryBelow="1" summaryRight="1"/>
    <pageSetUpPr fitToPage="1"/>
  </sheetPr>
  <dimension ref="A1:Q27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8.140000000000001" customWidth="1" min="1" max="1"/>
    <col width="9.140000000000001" customWidth="1" min="2" max="2"/>
    <col width="9.289999999999999" customWidth="1" min="3" max="3"/>
    <col width="7.86" customWidth="1" min="4" max="4"/>
    <col width="8.289999999999999" customWidth="1" min="5" max="5"/>
    <col width="11" customWidth="1" min="6" max="6"/>
    <col width="9.140000000000001" customWidth="1" min="7" max="7"/>
    <col width="3.72" customWidth="1" min="8" max="8"/>
    <col width="7.28" customWidth="1" min="9" max="9"/>
    <col width="9.289999999999999" customWidth="1" min="10" max="10"/>
    <col width="12.29" customWidth="1" min="11" max="11"/>
    <col width="9.140000000000001" customWidth="1" min="12" max="256"/>
    <col width="9.289999999999999" customWidth="1" min="257" max="257"/>
    <col width="9.140000000000001" customWidth="1" min="258" max="258"/>
    <col width="9.289999999999999" customWidth="1" min="259" max="261"/>
    <col width="7.86" customWidth="1" min="262" max="262"/>
    <col width="9.140000000000001" customWidth="1" min="263" max="263"/>
    <col width="3.72" customWidth="1" min="264" max="264"/>
    <col width="9.710000000000001" customWidth="1" min="265" max="265"/>
    <col width="9.140000000000001" customWidth="1" min="266" max="266"/>
    <col width="9.43" customWidth="1" min="267" max="267"/>
    <col width="9.140000000000001" customWidth="1" min="268" max="512"/>
    <col width="9.289999999999999" customWidth="1" min="513" max="513"/>
    <col width="9.140000000000001" customWidth="1" min="514" max="514"/>
    <col width="9.289999999999999" customWidth="1" min="515" max="517"/>
    <col width="7.86" customWidth="1" min="518" max="518"/>
    <col width="9.140000000000001" customWidth="1" min="519" max="519"/>
    <col width="3.72" customWidth="1" min="520" max="520"/>
    <col width="9.710000000000001" customWidth="1" min="521" max="521"/>
    <col width="9.140000000000001" customWidth="1" min="522" max="522"/>
    <col width="9.43" customWidth="1" min="523" max="523"/>
    <col width="9.140000000000001" customWidth="1" min="524" max="768"/>
    <col width="9.289999999999999" customWidth="1" min="769" max="769"/>
    <col width="9.140000000000001" customWidth="1" min="770" max="770"/>
    <col width="9.289999999999999" customWidth="1" min="771" max="773"/>
    <col width="7.86" customWidth="1" min="774" max="774"/>
    <col width="9.140000000000001" customWidth="1" min="775" max="775"/>
    <col width="3.72" customWidth="1" min="776" max="776"/>
    <col width="9.710000000000001" customWidth="1" min="777" max="777"/>
    <col width="9.140000000000001" customWidth="1" min="778" max="778"/>
    <col width="9.43" customWidth="1" min="779" max="779"/>
    <col width="9.140000000000001" customWidth="1" min="780" max="1024"/>
    <col width="9.289999999999999" customWidth="1" min="1025" max="1025"/>
    <col width="9.140000000000001" customWidth="1" min="1026" max="1026"/>
    <col width="9.289999999999999" customWidth="1" min="1027" max="1029"/>
    <col width="7.86" customWidth="1" min="1030" max="1030"/>
    <col width="9.140000000000001" customWidth="1" min="1031" max="1031"/>
    <col width="3.72" customWidth="1" min="1032" max="1032"/>
    <col width="9.710000000000001" customWidth="1" min="1033" max="1033"/>
    <col width="9.140000000000001" customWidth="1" min="1034" max="1034"/>
    <col width="9.43" customWidth="1" min="1035" max="1035"/>
    <col width="9.140000000000001" customWidth="1" min="1036" max="1280"/>
    <col width="9.289999999999999" customWidth="1" min="1281" max="1281"/>
    <col width="9.140000000000001" customWidth="1" min="1282" max="1282"/>
    <col width="9.289999999999999" customWidth="1" min="1283" max="1285"/>
    <col width="7.86" customWidth="1" min="1286" max="1286"/>
    <col width="9.140000000000001" customWidth="1" min="1287" max="1287"/>
    <col width="3.72" customWidth="1" min="1288" max="1288"/>
    <col width="9.710000000000001" customWidth="1" min="1289" max="1289"/>
    <col width="9.140000000000001" customWidth="1" min="1290" max="1290"/>
    <col width="9.43" customWidth="1" min="1291" max="1291"/>
    <col width="9.140000000000001" customWidth="1" min="1292" max="1536"/>
    <col width="9.289999999999999" customWidth="1" min="1537" max="1537"/>
    <col width="9.140000000000001" customWidth="1" min="1538" max="1538"/>
    <col width="9.289999999999999" customWidth="1" min="1539" max="1541"/>
    <col width="7.86" customWidth="1" min="1542" max="1542"/>
    <col width="9.140000000000001" customWidth="1" min="1543" max="1543"/>
    <col width="3.72" customWidth="1" min="1544" max="1544"/>
    <col width="9.710000000000001" customWidth="1" min="1545" max="1545"/>
    <col width="9.140000000000001" customWidth="1" min="1546" max="1546"/>
    <col width="9.43" customWidth="1" min="1547" max="1547"/>
    <col width="9.140000000000001" customWidth="1" min="1548" max="1792"/>
    <col width="9.289999999999999" customWidth="1" min="1793" max="1793"/>
    <col width="9.140000000000001" customWidth="1" min="1794" max="1794"/>
    <col width="9.289999999999999" customWidth="1" min="1795" max="1797"/>
    <col width="7.86" customWidth="1" min="1798" max="1798"/>
    <col width="9.140000000000001" customWidth="1" min="1799" max="1799"/>
    <col width="3.72" customWidth="1" min="1800" max="1800"/>
    <col width="9.710000000000001" customWidth="1" min="1801" max="1801"/>
    <col width="9.140000000000001" customWidth="1" min="1802" max="1802"/>
    <col width="9.43" customWidth="1" min="1803" max="1803"/>
    <col width="9.140000000000001" customWidth="1" min="1804" max="2048"/>
    <col width="9.289999999999999" customWidth="1" min="2049" max="2049"/>
    <col width="9.140000000000001" customWidth="1" min="2050" max="2050"/>
    <col width="9.289999999999999" customWidth="1" min="2051" max="2053"/>
    <col width="7.86" customWidth="1" min="2054" max="2054"/>
    <col width="9.140000000000001" customWidth="1" min="2055" max="2055"/>
    <col width="3.72" customWidth="1" min="2056" max="2056"/>
    <col width="9.710000000000001" customWidth="1" min="2057" max="2057"/>
    <col width="9.140000000000001" customWidth="1" min="2058" max="2058"/>
    <col width="9.43" customWidth="1" min="2059" max="2059"/>
    <col width="9.140000000000001" customWidth="1" min="2060" max="2304"/>
    <col width="9.289999999999999" customWidth="1" min="2305" max="2305"/>
    <col width="9.140000000000001" customWidth="1" min="2306" max="2306"/>
    <col width="9.289999999999999" customWidth="1" min="2307" max="2309"/>
    <col width="7.86" customWidth="1" min="2310" max="2310"/>
    <col width="9.140000000000001" customWidth="1" min="2311" max="2311"/>
    <col width="3.72" customWidth="1" min="2312" max="2312"/>
    <col width="9.710000000000001" customWidth="1" min="2313" max="2313"/>
    <col width="9.140000000000001" customWidth="1" min="2314" max="2314"/>
    <col width="9.43" customWidth="1" min="2315" max="2315"/>
    <col width="9.140000000000001" customWidth="1" min="2316" max="2560"/>
    <col width="9.289999999999999" customWidth="1" min="2561" max="2561"/>
    <col width="9.140000000000001" customWidth="1" min="2562" max="2562"/>
    <col width="9.289999999999999" customWidth="1" min="2563" max="2565"/>
    <col width="7.86" customWidth="1" min="2566" max="2566"/>
    <col width="9.140000000000001" customWidth="1" min="2567" max="2567"/>
    <col width="3.72" customWidth="1" min="2568" max="2568"/>
    <col width="9.710000000000001" customWidth="1" min="2569" max="2569"/>
    <col width="9.140000000000001" customWidth="1" min="2570" max="2570"/>
    <col width="9.43" customWidth="1" min="2571" max="2571"/>
    <col width="9.140000000000001" customWidth="1" min="2572" max="2816"/>
    <col width="9.289999999999999" customWidth="1" min="2817" max="2817"/>
    <col width="9.140000000000001" customWidth="1" min="2818" max="2818"/>
    <col width="9.289999999999999" customWidth="1" min="2819" max="2821"/>
    <col width="7.86" customWidth="1" min="2822" max="2822"/>
    <col width="9.140000000000001" customWidth="1" min="2823" max="2823"/>
    <col width="3.72" customWidth="1" min="2824" max="2824"/>
    <col width="9.710000000000001" customWidth="1" min="2825" max="2825"/>
    <col width="9.140000000000001" customWidth="1" min="2826" max="2826"/>
    <col width="9.43" customWidth="1" min="2827" max="2827"/>
    <col width="9.140000000000001" customWidth="1" min="2828" max="3072"/>
    <col width="9.289999999999999" customWidth="1" min="3073" max="3073"/>
    <col width="9.140000000000001" customWidth="1" min="3074" max="3074"/>
    <col width="9.289999999999999" customWidth="1" min="3075" max="3077"/>
    <col width="7.86" customWidth="1" min="3078" max="3078"/>
    <col width="9.140000000000001" customWidth="1" min="3079" max="3079"/>
    <col width="3.72" customWidth="1" min="3080" max="3080"/>
    <col width="9.710000000000001" customWidth="1" min="3081" max="3081"/>
    <col width="9.140000000000001" customWidth="1" min="3082" max="3082"/>
    <col width="9.43" customWidth="1" min="3083" max="3083"/>
    <col width="9.140000000000001" customWidth="1" min="3084" max="3328"/>
    <col width="9.289999999999999" customWidth="1" min="3329" max="3329"/>
    <col width="9.140000000000001" customWidth="1" min="3330" max="3330"/>
    <col width="9.289999999999999" customWidth="1" min="3331" max="3333"/>
    <col width="7.86" customWidth="1" min="3334" max="3334"/>
    <col width="9.140000000000001" customWidth="1" min="3335" max="3335"/>
    <col width="3.72" customWidth="1" min="3336" max="3336"/>
    <col width="9.710000000000001" customWidth="1" min="3337" max="3337"/>
    <col width="9.140000000000001" customWidth="1" min="3338" max="3338"/>
    <col width="9.43" customWidth="1" min="3339" max="3339"/>
    <col width="9.140000000000001" customWidth="1" min="3340" max="3584"/>
    <col width="9.289999999999999" customWidth="1" min="3585" max="3585"/>
    <col width="9.140000000000001" customWidth="1" min="3586" max="3586"/>
    <col width="9.289999999999999" customWidth="1" min="3587" max="3589"/>
    <col width="7.86" customWidth="1" min="3590" max="3590"/>
    <col width="9.140000000000001" customWidth="1" min="3591" max="3591"/>
    <col width="3.72" customWidth="1" min="3592" max="3592"/>
    <col width="9.710000000000001" customWidth="1" min="3593" max="3593"/>
    <col width="9.140000000000001" customWidth="1" min="3594" max="3594"/>
    <col width="9.43" customWidth="1" min="3595" max="3595"/>
    <col width="9.140000000000001" customWidth="1" min="3596" max="3840"/>
    <col width="9.289999999999999" customWidth="1" min="3841" max="3841"/>
    <col width="9.140000000000001" customWidth="1" min="3842" max="3842"/>
    <col width="9.289999999999999" customWidth="1" min="3843" max="3845"/>
    <col width="7.86" customWidth="1" min="3846" max="3846"/>
    <col width="9.140000000000001" customWidth="1" min="3847" max="3847"/>
    <col width="3.72" customWidth="1" min="3848" max="3848"/>
    <col width="9.710000000000001" customWidth="1" min="3849" max="3849"/>
    <col width="9.140000000000001" customWidth="1" min="3850" max="3850"/>
    <col width="9.43" customWidth="1" min="3851" max="3851"/>
    <col width="9.140000000000001" customWidth="1" min="3852" max="4096"/>
    <col width="9.289999999999999" customWidth="1" min="4097" max="4097"/>
    <col width="9.140000000000001" customWidth="1" min="4098" max="4098"/>
    <col width="9.289999999999999" customWidth="1" min="4099" max="4101"/>
    <col width="7.86" customWidth="1" min="4102" max="4102"/>
    <col width="9.140000000000001" customWidth="1" min="4103" max="4103"/>
    <col width="3.72" customWidth="1" min="4104" max="4104"/>
    <col width="9.710000000000001" customWidth="1" min="4105" max="4105"/>
    <col width="9.140000000000001" customWidth="1" min="4106" max="4106"/>
    <col width="9.43" customWidth="1" min="4107" max="4107"/>
    <col width="9.140000000000001" customWidth="1" min="4108" max="4352"/>
    <col width="9.289999999999999" customWidth="1" min="4353" max="4353"/>
    <col width="9.140000000000001" customWidth="1" min="4354" max="4354"/>
    <col width="9.289999999999999" customWidth="1" min="4355" max="4357"/>
    <col width="7.86" customWidth="1" min="4358" max="4358"/>
    <col width="9.140000000000001" customWidth="1" min="4359" max="4359"/>
    <col width="3.72" customWidth="1" min="4360" max="4360"/>
    <col width="9.710000000000001" customWidth="1" min="4361" max="4361"/>
    <col width="9.140000000000001" customWidth="1" min="4362" max="4362"/>
    <col width="9.43" customWidth="1" min="4363" max="4363"/>
    <col width="9.140000000000001" customWidth="1" min="4364" max="4608"/>
    <col width="9.289999999999999" customWidth="1" min="4609" max="4609"/>
    <col width="9.140000000000001" customWidth="1" min="4610" max="4610"/>
    <col width="9.289999999999999" customWidth="1" min="4611" max="4613"/>
    <col width="7.86" customWidth="1" min="4614" max="4614"/>
    <col width="9.140000000000001" customWidth="1" min="4615" max="4615"/>
    <col width="3.72" customWidth="1" min="4616" max="4616"/>
    <col width="9.710000000000001" customWidth="1" min="4617" max="4617"/>
    <col width="9.140000000000001" customWidth="1" min="4618" max="4618"/>
    <col width="9.43" customWidth="1" min="4619" max="4619"/>
    <col width="9.140000000000001" customWidth="1" min="4620" max="4864"/>
    <col width="9.289999999999999" customWidth="1" min="4865" max="4865"/>
    <col width="9.140000000000001" customWidth="1" min="4866" max="4866"/>
    <col width="9.289999999999999" customWidth="1" min="4867" max="4869"/>
    <col width="7.86" customWidth="1" min="4870" max="4870"/>
    <col width="9.140000000000001" customWidth="1" min="4871" max="4871"/>
    <col width="3.72" customWidth="1" min="4872" max="4872"/>
    <col width="9.710000000000001" customWidth="1" min="4873" max="4873"/>
    <col width="9.140000000000001" customWidth="1" min="4874" max="4874"/>
    <col width="9.43" customWidth="1" min="4875" max="4875"/>
    <col width="9.140000000000001" customWidth="1" min="4876" max="5120"/>
    <col width="9.289999999999999" customWidth="1" min="5121" max="5121"/>
    <col width="9.140000000000001" customWidth="1" min="5122" max="5122"/>
    <col width="9.289999999999999" customWidth="1" min="5123" max="5125"/>
    <col width="7.86" customWidth="1" min="5126" max="5126"/>
    <col width="9.140000000000001" customWidth="1" min="5127" max="5127"/>
    <col width="3.72" customWidth="1" min="5128" max="5128"/>
    <col width="9.710000000000001" customWidth="1" min="5129" max="5129"/>
    <col width="9.140000000000001" customWidth="1" min="5130" max="5130"/>
    <col width="9.43" customWidth="1" min="5131" max="5131"/>
    <col width="9.140000000000001" customWidth="1" min="5132" max="5376"/>
    <col width="9.289999999999999" customWidth="1" min="5377" max="5377"/>
    <col width="9.140000000000001" customWidth="1" min="5378" max="5378"/>
    <col width="9.289999999999999" customWidth="1" min="5379" max="5381"/>
    <col width="7.86" customWidth="1" min="5382" max="5382"/>
    <col width="9.140000000000001" customWidth="1" min="5383" max="5383"/>
    <col width="3.72" customWidth="1" min="5384" max="5384"/>
    <col width="9.710000000000001" customWidth="1" min="5385" max="5385"/>
    <col width="9.140000000000001" customWidth="1" min="5386" max="5386"/>
    <col width="9.43" customWidth="1" min="5387" max="5387"/>
    <col width="9.140000000000001" customWidth="1" min="5388" max="5632"/>
    <col width="9.289999999999999" customWidth="1" min="5633" max="5633"/>
    <col width="9.140000000000001" customWidth="1" min="5634" max="5634"/>
    <col width="9.289999999999999" customWidth="1" min="5635" max="5637"/>
    <col width="7.86" customWidth="1" min="5638" max="5638"/>
    <col width="9.140000000000001" customWidth="1" min="5639" max="5639"/>
    <col width="3.72" customWidth="1" min="5640" max="5640"/>
    <col width="9.710000000000001" customWidth="1" min="5641" max="5641"/>
    <col width="9.140000000000001" customWidth="1" min="5642" max="5642"/>
    <col width="9.43" customWidth="1" min="5643" max="5643"/>
    <col width="9.140000000000001" customWidth="1" min="5644" max="5888"/>
    <col width="9.289999999999999" customWidth="1" min="5889" max="5889"/>
    <col width="9.140000000000001" customWidth="1" min="5890" max="5890"/>
    <col width="9.289999999999999" customWidth="1" min="5891" max="5893"/>
    <col width="7.86" customWidth="1" min="5894" max="5894"/>
    <col width="9.140000000000001" customWidth="1" min="5895" max="5895"/>
    <col width="3.72" customWidth="1" min="5896" max="5896"/>
    <col width="9.710000000000001" customWidth="1" min="5897" max="5897"/>
    <col width="9.140000000000001" customWidth="1" min="5898" max="5898"/>
    <col width="9.43" customWidth="1" min="5899" max="5899"/>
    <col width="9.140000000000001" customWidth="1" min="5900" max="6144"/>
    <col width="9.289999999999999" customWidth="1" min="6145" max="6145"/>
    <col width="9.140000000000001" customWidth="1" min="6146" max="6146"/>
    <col width="9.289999999999999" customWidth="1" min="6147" max="6149"/>
    <col width="7.86" customWidth="1" min="6150" max="6150"/>
    <col width="9.140000000000001" customWidth="1" min="6151" max="6151"/>
    <col width="3.72" customWidth="1" min="6152" max="6152"/>
    <col width="9.710000000000001" customWidth="1" min="6153" max="6153"/>
    <col width="9.140000000000001" customWidth="1" min="6154" max="6154"/>
    <col width="9.43" customWidth="1" min="6155" max="6155"/>
    <col width="9.140000000000001" customWidth="1" min="6156" max="6400"/>
    <col width="9.289999999999999" customWidth="1" min="6401" max="6401"/>
    <col width="9.140000000000001" customWidth="1" min="6402" max="6402"/>
    <col width="9.289999999999999" customWidth="1" min="6403" max="6405"/>
    <col width="7.86" customWidth="1" min="6406" max="6406"/>
    <col width="9.140000000000001" customWidth="1" min="6407" max="6407"/>
    <col width="3.72" customWidth="1" min="6408" max="6408"/>
    <col width="9.710000000000001" customWidth="1" min="6409" max="6409"/>
    <col width="9.140000000000001" customWidth="1" min="6410" max="6410"/>
    <col width="9.43" customWidth="1" min="6411" max="6411"/>
    <col width="9.140000000000001" customWidth="1" min="6412" max="6656"/>
    <col width="9.289999999999999" customWidth="1" min="6657" max="6657"/>
    <col width="9.140000000000001" customWidth="1" min="6658" max="6658"/>
    <col width="9.289999999999999" customWidth="1" min="6659" max="6661"/>
    <col width="7.86" customWidth="1" min="6662" max="6662"/>
    <col width="9.140000000000001" customWidth="1" min="6663" max="6663"/>
    <col width="3.72" customWidth="1" min="6664" max="6664"/>
    <col width="9.710000000000001" customWidth="1" min="6665" max="6665"/>
    <col width="9.140000000000001" customWidth="1" min="6666" max="6666"/>
    <col width="9.43" customWidth="1" min="6667" max="6667"/>
    <col width="9.140000000000001" customWidth="1" min="6668" max="6912"/>
    <col width="9.289999999999999" customWidth="1" min="6913" max="6913"/>
    <col width="9.140000000000001" customWidth="1" min="6914" max="6914"/>
    <col width="9.289999999999999" customWidth="1" min="6915" max="6917"/>
    <col width="7.86" customWidth="1" min="6918" max="6918"/>
    <col width="9.140000000000001" customWidth="1" min="6919" max="6919"/>
    <col width="3.72" customWidth="1" min="6920" max="6920"/>
    <col width="9.710000000000001" customWidth="1" min="6921" max="6921"/>
    <col width="9.140000000000001" customWidth="1" min="6922" max="6922"/>
    <col width="9.43" customWidth="1" min="6923" max="6923"/>
    <col width="9.140000000000001" customWidth="1" min="6924" max="7168"/>
    <col width="9.289999999999999" customWidth="1" min="7169" max="7169"/>
    <col width="9.140000000000001" customWidth="1" min="7170" max="7170"/>
    <col width="9.289999999999999" customWidth="1" min="7171" max="7173"/>
    <col width="7.86" customWidth="1" min="7174" max="7174"/>
    <col width="9.140000000000001" customWidth="1" min="7175" max="7175"/>
    <col width="3.72" customWidth="1" min="7176" max="7176"/>
    <col width="9.710000000000001" customWidth="1" min="7177" max="7177"/>
    <col width="9.140000000000001" customWidth="1" min="7178" max="7178"/>
    <col width="9.43" customWidth="1" min="7179" max="7179"/>
    <col width="9.140000000000001" customWidth="1" min="7180" max="7424"/>
    <col width="9.289999999999999" customWidth="1" min="7425" max="7425"/>
    <col width="9.140000000000001" customWidth="1" min="7426" max="7426"/>
    <col width="9.289999999999999" customWidth="1" min="7427" max="7429"/>
    <col width="7.86" customWidth="1" min="7430" max="7430"/>
    <col width="9.140000000000001" customWidth="1" min="7431" max="7431"/>
    <col width="3.72" customWidth="1" min="7432" max="7432"/>
    <col width="9.710000000000001" customWidth="1" min="7433" max="7433"/>
    <col width="9.140000000000001" customWidth="1" min="7434" max="7434"/>
    <col width="9.43" customWidth="1" min="7435" max="7435"/>
    <col width="9.140000000000001" customWidth="1" min="7436" max="7680"/>
    <col width="9.289999999999999" customWidth="1" min="7681" max="7681"/>
    <col width="9.140000000000001" customWidth="1" min="7682" max="7682"/>
    <col width="9.289999999999999" customWidth="1" min="7683" max="7685"/>
    <col width="7.86" customWidth="1" min="7686" max="7686"/>
    <col width="9.140000000000001" customWidth="1" min="7687" max="7687"/>
    <col width="3.72" customWidth="1" min="7688" max="7688"/>
    <col width="9.710000000000001" customWidth="1" min="7689" max="7689"/>
    <col width="9.140000000000001" customWidth="1" min="7690" max="7690"/>
    <col width="9.43" customWidth="1" min="7691" max="7691"/>
    <col width="9.140000000000001" customWidth="1" min="7692" max="7936"/>
    <col width="9.289999999999999" customWidth="1" min="7937" max="7937"/>
    <col width="9.140000000000001" customWidth="1" min="7938" max="7938"/>
    <col width="9.289999999999999" customWidth="1" min="7939" max="7941"/>
    <col width="7.86" customWidth="1" min="7942" max="7942"/>
    <col width="9.140000000000001" customWidth="1" min="7943" max="7943"/>
    <col width="3.72" customWidth="1" min="7944" max="7944"/>
    <col width="9.710000000000001" customWidth="1" min="7945" max="7945"/>
    <col width="9.140000000000001" customWidth="1" min="7946" max="7946"/>
    <col width="9.43" customWidth="1" min="7947" max="7947"/>
    <col width="9.140000000000001" customWidth="1" min="7948" max="8192"/>
    <col width="9.289999999999999" customWidth="1" min="8193" max="8193"/>
    <col width="9.140000000000001" customWidth="1" min="8194" max="8194"/>
    <col width="9.289999999999999" customWidth="1" min="8195" max="8197"/>
    <col width="7.86" customWidth="1" min="8198" max="8198"/>
    <col width="9.140000000000001" customWidth="1" min="8199" max="8199"/>
    <col width="3.72" customWidth="1" min="8200" max="8200"/>
    <col width="9.710000000000001" customWidth="1" min="8201" max="8201"/>
    <col width="9.140000000000001" customWidth="1" min="8202" max="8202"/>
    <col width="9.43" customWidth="1" min="8203" max="8203"/>
    <col width="9.140000000000001" customWidth="1" min="8204" max="8448"/>
    <col width="9.289999999999999" customWidth="1" min="8449" max="8449"/>
    <col width="9.140000000000001" customWidth="1" min="8450" max="8450"/>
    <col width="9.289999999999999" customWidth="1" min="8451" max="8453"/>
    <col width="7.86" customWidth="1" min="8454" max="8454"/>
    <col width="9.140000000000001" customWidth="1" min="8455" max="8455"/>
    <col width="3.72" customWidth="1" min="8456" max="8456"/>
    <col width="9.710000000000001" customWidth="1" min="8457" max="8457"/>
    <col width="9.140000000000001" customWidth="1" min="8458" max="8458"/>
    <col width="9.43" customWidth="1" min="8459" max="8459"/>
    <col width="9.140000000000001" customWidth="1" min="8460" max="8704"/>
    <col width="9.289999999999999" customWidth="1" min="8705" max="8705"/>
    <col width="9.140000000000001" customWidth="1" min="8706" max="8706"/>
    <col width="9.289999999999999" customWidth="1" min="8707" max="8709"/>
    <col width="7.86" customWidth="1" min="8710" max="8710"/>
    <col width="9.140000000000001" customWidth="1" min="8711" max="8711"/>
    <col width="3.72" customWidth="1" min="8712" max="8712"/>
    <col width="9.710000000000001" customWidth="1" min="8713" max="8713"/>
    <col width="9.140000000000001" customWidth="1" min="8714" max="8714"/>
    <col width="9.43" customWidth="1" min="8715" max="8715"/>
    <col width="9.140000000000001" customWidth="1" min="8716" max="8960"/>
    <col width="9.289999999999999" customWidth="1" min="8961" max="8961"/>
    <col width="9.140000000000001" customWidth="1" min="8962" max="8962"/>
    <col width="9.289999999999999" customWidth="1" min="8963" max="8965"/>
    <col width="7.86" customWidth="1" min="8966" max="8966"/>
    <col width="9.140000000000001" customWidth="1" min="8967" max="8967"/>
    <col width="3.72" customWidth="1" min="8968" max="8968"/>
    <col width="9.710000000000001" customWidth="1" min="8969" max="8969"/>
    <col width="9.140000000000001" customWidth="1" min="8970" max="8970"/>
    <col width="9.43" customWidth="1" min="8971" max="8971"/>
    <col width="9.140000000000001" customWidth="1" min="8972" max="9216"/>
    <col width="9.289999999999999" customWidth="1" min="9217" max="9217"/>
    <col width="9.140000000000001" customWidth="1" min="9218" max="9218"/>
    <col width="9.289999999999999" customWidth="1" min="9219" max="9221"/>
    <col width="7.86" customWidth="1" min="9222" max="9222"/>
    <col width="9.140000000000001" customWidth="1" min="9223" max="9223"/>
    <col width="3.72" customWidth="1" min="9224" max="9224"/>
    <col width="9.710000000000001" customWidth="1" min="9225" max="9225"/>
    <col width="9.140000000000001" customWidth="1" min="9226" max="9226"/>
    <col width="9.43" customWidth="1" min="9227" max="9227"/>
    <col width="9.140000000000001" customWidth="1" min="9228" max="9472"/>
    <col width="9.289999999999999" customWidth="1" min="9473" max="9473"/>
    <col width="9.140000000000001" customWidth="1" min="9474" max="9474"/>
    <col width="9.289999999999999" customWidth="1" min="9475" max="9477"/>
    <col width="7.86" customWidth="1" min="9478" max="9478"/>
    <col width="9.140000000000001" customWidth="1" min="9479" max="9479"/>
    <col width="3.72" customWidth="1" min="9480" max="9480"/>
    <col width="9.710000000000001" customWidth="1" min="9481" max="9481"/>
    <col width="9.140000000000001" customWidth="1" min="9482" max="9482"/>
    <col width="9.43" customWidth="1" min="9483" max="9483"/>
    <col width="9.140000000000001" customWidth="1" min="9484" max="9728"/>
    <col width="9.289999999999999" customWidth="1" min="9729" max="9729"/>
    <col width="9.140000000000001" customWidth="1" min="9730" max="9730"/>
    <col width="9.289999999999999" customWidth="1" min="9731" max="9733"/>
    <col width="7.86" customWidth="1" min="9734" max="9734"/>
    <col width="9.140000000000001" customWidth="1" min="9735" max="9735"/>
    <col width="3.72" customWidth="1" min="9736" max="9736"/>
    <col width="9.710000000000001" customWidth="1" min="9737" max="9737"/>
    <col width="9.140000000000001" customWidth="1" min="9738" max="9738"/>
    <col width="9.43" customWidth="1" min="9739" max="9739"/>
    <col width="9.140000000000001" customWidth="1" min="9740" max="9984"/>
    <col width="9.289999999999999" customWidth="1" min="9985" max="9985"/>
    <col width="9.140000000000001" customWidth="1" min="9986" max="9986"/>
    <col width="9.289999999999999" customWidth="1" min="9987" max="9989"/>
    <col width="7.86" customWidth="1" min="9990" max="9990"/>
    <col width="9.140000000000001" customWidth="1" min="9991" max="9991"/>
    <col width="3.72" customWidth="1" min="9992" max="9992"/>
    <col width="9.710000000000001" customWidth="1" min="9993" max="9993"/>
    <col width="9.140000000000001" customWidth="1" min="9994" max="9994"/>
    <col width="9.43" customWidth="1" min="9995" max="9995"/>
    <col width="9.140000000000001" customWidth="1" min="9996" max="10240"/>
    <col width="9.289999999999999" customWidth="1" min="10241" max="10241"/>
    <col width="9.140000000000001" customWidth="1" min="10242" max="10242"/>
    <col width="9.289999999999999" customWidth="1" min="10243" max="10245"/>
    <col width="7.86" customWidth="1" min="10246" max="10246"/>
    <col width="9.140000000000001" customWidth="1" min="10247" max="10247"/>
    <col width="3.72" customWidth="1" min="10248" max="10248"/>
    <col width="9.710000000000001" customWidth="1" min="10249" max="10249"/>
    <col width="9.140000000000001" customWidth="1" min="10250" max="10250"/>
    <col width="9.43" customWidth="1" min="10251" max="10251"/>
    <col width="9.140000000000001" customWidth="1" min="10252" max="10496"/>
    <col width="9.289999999999999" customWidth="1" min="10497" max="10497"/>
    <col width="9.140000000000001" customWidth="1" min="10498" max="10498"/>
    <col width="9.289999999999999" customWidth="1" min="10499" max="10501"/>
    <col width="7.86" customWidth="1" min="10502" max="10502"/>
    <col width="9.140000000000001" customWidth="1" min="10503" max="10503"/>
    <col width="3.72" customWidth="1" min="10504" max="10504"/>
    <col width="9.710000000000001" customWidth="1" min="10505" max="10505"/>
    <col width="9.140000000000001" customWidth="1" min="10506" max="10506"/>
    <col width="9.43" customWidth="1" min="10507" max="10507"/>
    <col width="9.140000000000001" customWidth="1" min="10508" max="10752"/>
    <col width="9.289999999999999" customWidth="1" min="10753" max="10753"/>
    <col width="9.140000000000001" customWidth="1" min="10754" max="10754"/>
    <col width="9.289999999999999" customWidth="1" min="10755" max="10757"/>
    <col width="7.86" customWidth="1" min="10758" max="10758"/>
    <col width="9.140000000000001" customWidth="1" min="10759" max="10759"/>
    <col width="3.72" customWidth="1" min="10760" max="10760"/>
    <col width="9.710000000000001" customWidth="1" min="10761" max="10761"/>
    <col width="9.140000000000001" customWidth="1" min="10762" max="10762"/>
    <col width="9.43" customWidth="1" min="10763" max="10763"/>
    <col width="9.140000000000001" customWidth="1" min="10764" max="11008"/>
    <col width="9.289999999999999" customWidth="1" min="11009" max="11009"/>
    <col width="9.140000000000001" customWidth="1" min="11010" max="11010"/>
    <col width="9.289999999999999" customWidth="1" min="11011" max="11013"/>
    <col width="7.86" customWidth="1" min="11014" max="11014"/>
    <col width="9.140000000000001" customWidth="1" min="11015" max="11015"/>
    <col width="3.72" customWidth="1" min="11016" max="11016"/>
    <col width="9.710000000000001" customWidth="1" min="11017" max="11017"/>
    <col width="9.140000000000001" customWidth="1" min="11018" max="11018"/>
    <col width="9.43" customWidth="1" min="11019" max="11019"/>
    <col width="9.140000000000001" customWidth="1" min="11020" max="11264"/>
    <col width="9.289999999999999" customWidth="1" min="11265" max="11265"/>
    <col width="9.140000000000001" customWidth="1" min="11266" max="11266"/>
    <col width="9.289999999999999" customWidth="1" min="11267" max="11269"/>
    <col width="7.86" customWidth="1" min="11270" max="11270"/>
    <col width="9.140000000000001" customWidth="1" min="11271" max="11271"/>
    <col width="3.72" customWidth="1" min="11272" max="11272"/>
    <col width="9.710000000000001" customWidth="1" min="11273" max="11273"/>
    <col width="9.140000000000001" customWidth="1" min="11274" max="11274"/>
    <col width="9.43" customWidth="1" min="11275" max="11275"/>
    <col width="9.140000000000001" customWidth="1" min="11276" max="11520"/>
    <col width="9.289999999999999" customWidth="1" min="11521" max="11521"/>
    <col width="9.140000000000001" customWidth="1" min="11522" max="11522"/>
    <col width="9.289999999999999" customWidth="1" min="11523" max="11525"/>
    <col width="7.86" customWidth="1" min="11526" max="11526"/>
    <col width="9.140000000000001" customWidth="1" min="11527" max="11527"/>
    <col width="3.72" customWidth="1" min="11528" max="11528"/>
    <col width="9.710000000000001" customWidth="1" min="11529" max="11529"/>
    <col width="9.140000000000001" customWidth="1" min="11530" max="11530"/>
    <col width="9.43" customWidth="1" min="11531" max="11531"/>
    <col width="9.140000000000001" customWidth="1" min="11532" max="11776"/>
    <col width="9.289999999999999" customWidth="1" min="11777" max="11777"/>
    <col width="9.140000000000001" customWidth="1" min="11778" max="11778"/>
    <col width="9.289999999999999" customWidth="1" min="11779" max="11781"/>
    <col width="7.86" customWidth="1" min="11782" max="11782"/>
    <col width="9.140000000000001" customWidth="1" min="11783" max="11783"/>
    <col width="3.72" customWidth="1" min="11784" max="11784"/>
    <col width="9.710000000000001" customWidth="1" min="11785" max="11785"/>
    <col width="9.140000000000001" customWidth="1" min="11786" max="11786"/>
    <col width="9.43" customWidth="1" min="11787" max="11787"/>
    <col width="9.140000000000001" customWidth="1" min="11788" max="12032"/>
    <col width="9.289999999999999" customWidth="1" min="12033" max="12033"/>
    <col width="9.140000000000001" customWidth="1" min="12034" max="12034"/>
    <col width="9.289999999999999" customWidth="1" min="12035" max="12037"/>
    <col width="7.86" customWidth="1" min="12038" max="12038"/>
    <col width="9.140000000000001" customWidth="1" min="12039" max="12039"/>
    <col width="3.72" customWidth="1" min="12040" max="12040"/>
    <col width="9.710000000000001" customWidth="1" min="12041" max="12041"/>
    <col width="9.140000000000001" customWidth="1" min="12042" max="12042"/>
    <col width="9.43" customWidth="1" min="12043" max="12043"/>
    <col width="9.140000000000001" customWidth="1" min="12044" max="12288"/>
    <col width="9.289999999999999" customWidth="1" min="12289" max="12289"/>
    <col width="9.140000000000001" customWidth="1" min="12290" max="12290"/>
    <col width="9.289999999999999" customWidth="1" min="12291" max="12293"/>
    <col width="7.86" customWidth="1" min="12294" max="12294"/>
    <col width="9.140000000000001" customWidth="1" min="12295" max="12295"/>
    <col width="3.72" customWidth="1" min="12296" max="12296"/>
    <col width="9.710000000000001" customWidth="1" min="12297" max="12297"/>
    <col width="9.140000000000001" customWidth="1" min="12298" max="12298"/>
    <col width="9.43" customWidth="1" min="12299" max="12299"/>
    <col width="9.140000000000001" customWidth="1" min="12300" max="12544"/>
    <col width="9.289999999999999" customWidth="1" min="12545" max="12545"/>
    <col width="9.140000000000001" customWidth="1" min="12546" max="12546"/>
    <col width="9.289999999999999" customWidth="1" min="12547" max="12549"/>
    <col width="7.86" customWidth="1" min="12550" max="12550"/>
    <col width="9.140000000000001" customWidth="1" min="12551" max="12551"/>
    <col width="3.72" customWidth="1" min="12552" max="12552"/>
    <col width="9.710000000000001" customWidth="1" min="12553" max="12553"/>
    <col width="9.140000000000001" customWidth="1" min="12554" max="12554"/>
    <col width="9.43" customWidth="1" min="12555" max="12555"/>
    <col width="9.140000000000001" customWidth="1" min="12556" max="12800"/>
    <col width="9.289999999999999" customWidth="1" min="12801" max="12801"/>
    <col width="9.140000000000001" customWidth="1" min="12802" max="12802"/>
    <col width="9.289999999999999" customWidth="1" min="12803" max="12805"/>
    <col width="7.86" customWidth="1" min="12806" max="12806"/>
    <col width="9.140000000000001" customWidth="1" min="12807" max="12807"/>
    <col width="3.72" customWidth="1" min="12808" max="12808"/>
    <col width="9.710000000000001" customWidth="1" min="12809" max="12809"/>
    <col width="9.140000000000001" customWidth="1" min="12810" max="12810"/>
    <col width="9.43" customWidth="1" min="12811" max="12811"/>
    <col width="9.140000000000001" customWidth="1" min="12812" max="13056"/>
    <col width="9.289999999999999" customWidth="1" min="13057" max="13057"/>
    <col width="9.140000000000001" customWidth="1" min="13058" max="13058"/>
    <col width="9.289999999999999" customWidth="1" min="13059" max="13061"/>
    <col width="7.86" customWidth="1" min="13062" max="13062"/>
    <col width="9.140000000000001" customWidth="1" min="13063" max="13063"/>
    <col width="3.72" customWidth="1" min="13064" max="13064"/>
    <col width="9.710000000000001" customWidth="1" min="13065" max="13065"/>
    <col width="9.140000000000001" customWidth="1" min="13066" max="13066"/>
    <col width="9.43" customWidth="1" min="13067" max="13067"/>
    <col width="9.140000000000001" customWidth="1" min="13068" max="13312"/>
    <col width="9.289999999999999" customWidth="1" min="13313" max="13313"/>
    <col width="9.140000000000001" customWidth="1" min="13314" max="13314"/>
    <col width="9.289999999999999" customWidth="1" min="13315" max="13317"/>
    <col width="7.86" customWidth="1" min="13318" max="13318"/>
    <col width="9.140000000000001" customWidth="1" min="13319" max="13319"/>
    <col width="3.72" customWidth="1" min="13320" max="13320"/>
    <col width="9.710000000000001" customWidth="1" min="13321" max="13321"/>
    <col width="9.140000000000001" customWidth="1" min="13322" max="13322"/>
    <col width="9.43" customWidth="1" min="13323" max="13323"/>
    <col width="9.140000000000001" customWidth="1" min="13324" max="13568"/>
    <col width="9.289999999999999" customWidth="1" min="13569" max="13569"/>
    <col width="9.140000000000001" customWidth="1" min="13570" max="13570"/>
    <col width="9.289999999999999" customWidth="1" min="13571" max="13573"/>
    <col width="7.86" customWidth="1" min="13574" max="13574"/>
    <col width="9.140000000000001" customWidth="1" min="13575" max="13575"/>
    <col width="3.72" customWidth="1" min="13576" max="13576"/>
    <col width="9.710000000000001" customWidth="1" min="13577" max="13577"/>
    <col width="9.140000000000001" customWidth="1" min="13578" max="13578"/>
    <col width="9.43" customWidth="1" min="13579" max="13579"/>
    <col width="9.140000000000001" customWidth="1" min="13580" max="13824"/>
    <col width="9.289999999999999" customWidth="1" min="13825" max="13825"/>
    <col width="9.140000000000001" customWidth="1" min="13826" max="13826"/>
    <col width="9.289999999999999" customWidth="1" min="13827" max="13829"/>
    <col width="7.86" customWidth="1" min="13830" max="13830"/>
    <col width="9.140000000000001" customWidth="1" min="13831" max="13831"/>
    <col width="3.72" customWidth="1" min="13832" max="13832"/>
    <col width="9.710000000000001" customWidth="1" min="13833" max="13833"/>
    <col width="9.140000000000001" customWidth="1" min="13834" max="13834"/>
    <col width="9.43" customWidth="1" min="13835" max="13835"/>
    <col width="9.140000000000001" customWidth="1" min="13836" max="14080"/>
    <col width="9.289999999999999" customWidth="1" min="14081" max="14081"/>
    <col width="9.140000000000001" customWidth="1" min="14082" max="14082"/>
    <col width="9.289999999999999" customWidth="1" min="14083" max="14085"/>
    <col width="7.86" customWidth="1" min="14086" max="14086"/>
    <col width="9.140000000000001" customWidth="1" min="14087" max="14087"/>
    <col width="3.72" customWidth="1" min="14088" max="14088"/>
    <col width="9.710000000000001" customWidth="1" min="14089" max="14089"/>
    <col width="9.140000000000001" customWidth="1" min="14090" max="14090"/>
    <col width="9.43" customWidth="1" min="14091" max="14091"/>
    <col width="9.140000000000001" customWidth="1" min="14092" max="14336"/>
    <col width="9.289999999999999" customWidth="1" min="14337" max="14337"/>
    <col width="9.140000000000001" customWidth="1" min="14338" max="14338"/>
    <col width="9.289999999999999" customWidth="1" min="14339" max="14341"/>
    <col width="7.86" customWidth="1" min="14342" max="14342"/>
    <col width="9.140000000000001" customWidth="1" min="14343" max="14343"/>
    <col width="3.72" customWidth="1" min="14344" max="14344"/>
    <col width="9.710000000000001" customWidth="1" min="14345" max="14345"/>
    <col width="9.140000000000001" customWidth="1" min="14346" max="14346"/>
    <col width="9.43" customWidth="1" min="14347" max="14347"/>
    <col width="9.140000000000001" customWidth="1" min="14348" max="14592"/>
    <col width="9.289999999999999" customWidth="1" min="14593" max="14593"/>
    <col width="9.140000000000001" customWidth="1" min="14594" max="14594"/>
    <col width="9.289999999999999" customWidth="1" min="14595" max="14597"/>
    <col width="7.86" customWidth="1" min="14598" max="14598"/>
    <col width="9.140000000000001" customWidth="1" min="14599" max="14599"/>
    <col width="3.72" customWidth="1" min="14600" max="14600"/>
    <col width="9.710000000000001" customWidth="1" min="14601" max="14601"/>
    <col width="9.140000000000001" customWidth="1" min="14602" max="14602"/>
    <col width="9.43" customWidth="1" min="14603" max="14603"/>
    <col width="9.140000000000001" customWidth="1" min="14604" max="14848"/>
    <col width="9.289999999999999" customWidth="1" min="14849" max="14849"/>
    <col width="9.140000000000001" customWidth="1" min="14850" max="14850"/>
    <col width="9.289999999999999" customWidth="1" min="14851" max="14853"/>
    <col width="7.86" customWidth="1" min="14854" max="14854"/>
    <col width="9.140000000000001" customWidth="1" min="14855" max="14855"/>
    <col width="3.72" customWidth="1" min="14856" max="14856"/>
    <col width="9.710000000000001" customWidth="1" min="14857" max="14857"/>
    <col width="9.140000000000001" customWidth="1" min="14858" max="14858"/>
    <col width="9.43" customWidth="1" min="14859" max="14859"/>
    <col width="9.140000000000001" customWidth="1" min="14860" max="15104"/>
    <col width="9.289999999999999" customWidth="1" min="15105" max="15105"/>
    <col width="9.140000000000001" customWidth="1" min="15106" max="15106"/>
    <col width="9.289999999999999" customWidth="1" min="15107" max="15109"/>
    <col width="7.86" customWidth="1" min="15110" max="15110"/>
    <col width="9.140000000000001" customWidth="1" min="15111" max="15111"/>
    <col width="3.72" customWidth="1" min="15112" max="15112"/>
    <col width="9.710000000000001" customWidth="1" min="15113" max="15113"/>
    <col width="9.140000000000001" customWidth="1" min="15114" max="15114"/>
    <col width="9.43" customWidth="1" min="15115" max="15115"/>
    <col width="9.140000000000001" customWidth="1" min="15116" max="15360"/>
    <col width="9.289999999999999" customWidth="1" min="15361" max="15361"/>
    <col width="9.140000000000001" customWidth="1" min="15362" max="15362"/>
    <col width="9.289999999999999" customWidth="1" min="15363" max="15365"/>
    <col width="7.86" customWidth="1" min="15366" max="15366"/>
    <col width="9.140000000000001" customWidth="1" min="15367" max="15367"/>
    <col width="3.72" customWidth="1" min="15368" max="15368"/>
    <col width="9.710000000000001" customWidth="1" min="15369" max="15369"/>
    <col width="9.140000000000001" customWidth="1" min="15370" max="15370"/>
    <col width="9.43" customWidth="1" min="15371" max="15371"/>
    <col width="9.140000000000001" customWidth="1" min="15372" max="15616"/>
    <col width="9.289999999999999" customWidth="1" min="15617" max="15617"/>
    <col width="9.140000000000001" customWidth="1" min="15618" max="15618"/>
    <col width="9.289999999999999" customWidth="1" min="15619" max="15621"/>
    <col width="7.86" customWidth="1" min="15622" max="15622"/>
    <col width="9.140000000000001" customWidth="1" min="15623" max="15623"/>
    <col width="3.72" customWidth="1" min="15624" max="15624"/>
    <col width="9.710000000000001" customWidth="1" min="15625" max="15625"/>
    <col width="9.140000000000001" customWidth="1" min="15626" max="15626"/>
    <col width="9.43" customWidth="1" min="15627" max="15627"/>
    <col width="9.140000000000001" customWidth="1" min="15628" max="15872"/>
    <col width="9.289999999999999" customWidth="1" min="15873" max="15873"/>
    <col width="9.140000000000001" customWidth="1" min="15874" max="15874"/>
    <col width="9.289999999999999" customWidth="1" min="15875" max="15877"/>
    <col width="7.86" customWidth="1" min="15878" max="15878"/>
    <col width="9.140000000000001" customWidth="1" min="15879" max="15879"/>
    <col width="3.72" customWidth="1" min="15880" max="15880"/>
    <col width="9.710000000000001" customWidth="1" min="15881" max="15881"/>
    <col width="9.140000000000001" customWidth="1" min="15882" max="15882"/>
    <col width="9.43" customWidth="1" min="15883" max="15883"/>
    <col width="9.140000000000001" customWidth="1" min="15884" max="16128"/>
    <col width="9.289999999999999" customWidth="1" min="16129" max="16129"/>
    <col width="9.140000000000001" customWidth="1" min="16130" max="16130"/>
    <col width="9.289999999999999" customWidth="1" min="16131" max="16133"/>
    <col width="7.86" customWidth="1" min="16134" max="16134"/>
    <col width="9.140000000000001" customWidth="1" min="16135" max="16135"/>
    <col width="3.72" customWidth="1" min="16136" max="16136"/>
    <col width="9.710000000000001" customWidth="1" min="16137" max="16137"/>
    <col width="9.140000000000001" customWidth="1" min="16138" max="16138"/>
    <col width="9.43" customWidth="1" min="16139" max="16139"/>
    <col width="9.140000000000001" customWidth="1" min="16140" max="16384"/>
  </cols>
  <sheetData>
    <row r="1" ht="15" customHeight="1">
      <c r="A1" s="200" t="inlineStr">
        <is>
          <t>Сметный расчет № СР-2-34</t>
        </is>
      </c>
    </row>
    <row r="2" ht="15" customHeight="1">
      <c r="A2" s="200" t="inlineStr">
        <is>
          <t xml:space="preserve">Затраты на  перевозку рабочих к месту работы и обратно                                                                             </t>
        </is>
      </c>
    </row>
    <row r="3">
      <c r="A3" s="200" t="inlineStr">
        <is>
          <t>Объект: 34-ВЛ 220 Зейская ГЭС - Магдагачи</t>
        </is>
      </c>
    </row>
    <row r="4">
      <c r="A4" s="201" t="inlineStr">
        <is>
          <t>Основание: Ф.579959-19.34-РД</t>
        </is>
      </c>
      <c r="B4" s="52" t="n"/>
      <c r="C4" s="52" t="n"/>
      <c r="D4" s="52" t="n"/>
      <c r="E4" s="52" t="n"/>
      <c r="F4" s="52" t="n"/>
      <c r="G4" s="52" t="n"/>
      <c r="H4" s="52" t="n"/>
      <c r="I4" s="52" t="n"/>
      <c r="J4" s="52" t="n"/>
      <c r="K4" s="52" t="n"/>
    </row>
    <row r="5" ht="25.5" customHeight="1">
      <c r="A5" s="202" t="inlineStr">
        <is>
          <t>№ п/п</t>
        </is>
      </c>
      <c r="B5" s="202" t="inlineStr">
        <is>
          <t>Наименование затрат</t>
        </is>
      </c>
      <c r="C5" s="203" t="n"/>
      <c r="D5" s="203" t="n"/>
      <c r="E5" s="203" t="n"/>
      <c r="F5" s="203" t="n"/>
      <c r="G5" s="203" t="n"/>
      <c r="H5" s="203" t="n"/>
      <c r="I5" s="204" t="n"/>
      <c r="J5" s="202" t="inlineStr">
        <is>
          <t>Ед. изм</t>
        </is>
      </c>
      <c r="K5" s="202" t="inlineStr">
        <is>
          <t>Затраты, руб.</t>
        </is>
      </c>
    </row>
    <row r="6" ht="15" customHeight="1">
      <c r="A6" s="205" t="inlineStr">
        <is>
          <t>Перевозка рабочих из г. Зея к месту проведения работ</t>
        </is>
      </c>
      <c r="B6" s="203" t="n"/>
      <c r="C6" s="203" t="n"/>
      <c r="D6" s="203" t="n"/>
      <c r="E6" s="203" t="n"/>
      <c r="F6" s="203" t="n"/>
      <c r="G6" s="203" t="n"/>
      <c r="H6" s="203" t="n"/>
      <c r="I6" s="204" t="n"/>
      <c r="J6" s="206" t="n"/>
      <c r="K6" s="207" t="n"/>
    </row>
    <row r="7" ht="26.25" customHeight="1">
      <c r="A7" s="202" t="n">
        <v>1</v>
      </c>
      <c r="B7" s="208" t="inlineStr">
        <is>
          <t>Расстояние перевозки 
- по вдольтрассовым проездам</t>
        </is>
      </c>
      <c r="C7" s="203" t="n"/>
      <c r="D7" s="203" t="n"/>
      <c r="E7" s="203" t="n"/>
      <c r="F7" s="203" t="n"/>
      <c r="G7" s="203" t="n"/>
      <c r="H7" s="203" t="n"/>
      <c r="I7" s="204" t="n"/>
      <c r="J7" s="209" t="inlineStr">
        <is>
          <t>км</t>
        </is>
      </c>
      <c r="K7" s="210" t="n">
        <v>67</v>
      </c>
    </row>
    <row r="8" ht="17.25" customHeight="1">
      <c r="A8" s="202" t="n">
        <v>2</v>
      </c>
      <c r="B8" s="208" t="inlineStr">
        <is>
          <t>Количество перевозимых людей</t>
        </is>
      </c>
      <c r="C8" s="203" t="n"/>
      <c r="D8" s="203" t="n"/>
      <c r="E8" s="203" t="n"/>
      <c r="F8" s="203" t="n"/>
      <c r="G8" s="203" t="n"/>
      <c r="H8" s="203" t="n"/>
      <c r="I8" s="204" t="n"/>
      <c r="J8" s="209" t="inlineStr">
        <is>
          <t>чел.</t>
        </is>
      </c>
      <c r="K8" s="211" t="n">
        <f>9*4</f>
        <v>36</v>
      </c>
    </row>
    <row r="9" ht="17.25" customHeight="1">
      <c r="A9" s="202" t="n">
        <v>3</v>
      </c>
      <c r="B9" s="212" t="inlineStr">
        <is>
          <t xml:space="preserve">Продолжительность строительства </t>
        </is>
      </c>
      <c r="C9" s="203" t="n"/>
      <c r="D9" s="203" t="n"/>
      <c r="E9" s="203" t="n"/>
      <c r="F9" s="203" t="n"/>
      <c r="G9" s="203" t="n"/>
      <c r="H9" s="203" t="n"/>
      <c r="I9" s="204" t="n"/>
      <c r="J9" s="209" t="inlineStr">
        <is>
          <t>дней</t>
        </is>
      </c>
      <c r="K9" s="211" t="n">
        <f>30*3.5</f>
        <v>105</v>
      </c>
    </row>
    <row r="10" ht="17.25" customHeight="1">
      <c r="A10" s="202" t="n">
        <v>4</v>
      </c>
      <c r="B10" s="208" t="inlineStr">
        <is>
          <t>Частота перевозки</t>
        </is>
      </c>
      <c r="C10" s="203" t="n"/>
      <c r="D10" s="203" t="n"/>
      <c r="E10" s="203" t="n"/>
      <c r="F10" s="203" t="n"/>
      <c r="G10" s="203" t="n"/>
      <c r="H10" s="203" t="n"/>
      <c r="I10" s="204" t="n"/>
      <c r="J10" s="209" t="inlineStr">
        <is>
          <t>раз/день</t>
        </is>
      </c>
      <c r="K10" s="211" t="n">
        <v>2</v>
      </c>
    </row>
    <row r="11" ht="17.25" customHeight="1">
      <c r="A11" s="202" t="n">
        <v>5</v>
      </c>
      <c r="B11" s="212" t="inlineStr">
        <is>
          <t xml:space="preserve">Пассажировместимость машины  </t>
        </is>
      </c>
      <c r="C11" s="203" t="n"/>
      <c r="D11" s="203" t="n"/>
      <c r="E11" s="203" t="n"/>
      <c r="F11" s="203" t="n"/>
      <c r="G11" s="203" t="n"/>
      <c r="H11" s="203" t="n"/>
      <c r="I11" s="204" t="n"/>
      <c r="J11" s="209" t="inlineStr">
        <is>
          <t>чел.</t>
        </is>
      </c>
      <c r="K11" s="213" t="n">
        <v>20</v>
      </c>
    </row>
    <row r="12" ht="17.25" customHeight="1">
      <c r="A12" s="202" t="n">
        <v>6</v>
      </c>
      <c r="B12" s="208" t="inlineStr">
        <is>
          <t>Скорость движения автомобиля (Раздел 4)</t>
        </is>
      </c>
      <c r="C12" s="203" t="n"/>
      <c r="D12" s="203" t="n"/>
      <c r="E12" s="203" t="n"/>
      <c r="F12" s="203" t="n"/>
      <c r="G12" s="203" t="n"/>
      <c r="H12" s="203" t="n"/>
      <c r="I12" s="204" t="n"/>
      <c r="J12" s="209" t="inlineStr">
        <is>
          <t>км/час</t>
        </is>
      </c>
      <c r="K12" s="211" t="n">
        <v>30</v>
      </c>
    </row>
    <row r="13" ht="17.25" customHeight="1">
      <c r="A13" s="202" t="n">
        <v>7</v>
      </c>
      <c r="B13" s="208" t="inlineStr">
        <is>
          <t xml:space="preserve">Количество необходимых машин </t>
        </is>
      </c>
      <c r="C13" s="203" t="n"/>
      <c r="D13" s="203" t="n"/>
      <c r="E13" s="203" t="n"/>
      <c r="F13" s="203" t="n"/>
      <c r="G13" s="203" t="n"/>
      <c r="H13" s="203" t="n"/>
      <c r="I13" s="204" t="n"/>
      <c r="J13" s="209" t="inlineStr">
        <is>
          <t>шт.</t>
        </is>
      </c>
      <c r="K13" s="211" t="n">
        <f>ROUNDUP(K8/K11,0)</f>
        <v>2</v>
      </c>
    </row>
    <row r="14" ht="46.5" customHeight="1">
      <c r="A14" s="202" t="n">
        <v>8</v>
      </c>
      <c r="B14" s="208" t="inlineStr">
        <is>
          <t>Вахтовый автобус Урал–32552–3013-59 (Вместимость - 20 чел.) (применительно Автомобили полупассажирские, гр. до 2 т, 91.13.03-508) стоимость маш./ч  в ценах 01.01.2000 г.</t>
        </is>
      </c>
      <c r="C14" s="203" t="n"/>
      <c r="D14" s="203" t="n"/>
      <c r="E14" s="203" t="n"/>
      <c r="F14" s="203" t="n"/>
      <c r="G14" s="203" t="n"/>
      <c r="H14" s="203" t="n"/>
      <c r="I14" s="204" t="n"/>
      <c r="J14" s="209" t="inlineStr">
        <is>
          <t>руб.</t>
        </is>
      </c>
      <c r="K14" s="214" t="n">
        <v>71.59999999999999</v>
      </c>
      <c r="Q14" s="215" t="inlineStr">
        <is>
          <t xml:space="preserve">  </t>
        </is>
      </c>
    </row>
    <row r="15" ht="32.25" customHeight="1">
      <c r="A15" s="202" t="n">
        <v>9</v>
      </c>
      <c r="B15" s="216" t="inlineStr">
        <is>
          <t>ИТОГО, Затраты на доставку рабочих на объект и обратно. В ценах 01.01.2000 г.</t>
        </is>
      </c>
      <c r="C15" s="203" t="n"/>
      <c r="D15" s="203" t="n"/>
      <c r="E15" s="203" t="n"/>
      <c r="F15" s="203" t="n"/>
      <c r="G15" s="203" t="n"/>
      <c r="H15" s="203" t="n"/>
      <c r="I15" s="204" t="n"/>
      <c r="J15" s="209" t="inlineStr">
        <is>
          <t>руб.</t>
        </is>
      </c>
      <c r="K15" s="217" t="n">
        <f>K18</f>
        <v>67160.8</v>
      </c>
    </row>
    <row r="16" ht="18.75" customHeight="1">
      <c r="A16" s="206" t="n">
        <v>10</v>
      </c>
      <c r="B16" s="218" t="inlineStr">
        <is>
          <t>ИТОГО, Затраты на доставку рабочих на объект и обратно. В ценах I кв. 2026 г.</t>
        </is>
      </c>
      <c r="C16" s="203" t="n"/>
      <c r="D16" s="203" t="n"/>
      <c r="E16" s="203" t="n"/>
      <c r="F16" s="203" t="n"/>
      <c r="G16" s="203" t="n"/>
      <c r="H16" s="203" t="n"/>
      <c r="I16" s="204" t="n"/>
      <c r="J16" s="209" t="inlineStr">
        <is>
          <t>руб.</t>
        </is>
      </c>
      <c r="K16" s="217" t="n">
        <f>F20</f>
        <v>943609.24</v>
      </c>
    </row>
    <row r="17" ht="22.5" customHeight="1">
      <c r="A17" s="219" t="inlineStr">
        <is>
          <t xml:space="preserve">1. Перевозка рабочих </t>
        </is>
      </c>
      <c r="B17" s="220" t="n"/>
      <c r="C17" s="220" t="n"/>
      <c r="D17" s="220" t="n"/>
      <c r="E17" s="220" t="n"/>
      <c r="F17" s="220" t="n"/>
      <c r="G17" s="220" t="n"/>
      <c r="H17" s="220" t="n"/>
      <c r="I17" s="220" t="n"/>
      <c r="J17" s="220" t="n"/>
      <c r="K17" s="220" t="n"/>
    </row>
    <row r="18" ht="15" customHeight="1">
      <c r="A18" s="221" t="n">
        <f>K7</f>
        <v>67</v>
      </c>
      <c r="B18" s="222" t="inlineStr">
        <is>
          <t>х</t>
        </is>
      </c>
      <c r="C18" s="223" t="n">
        <f>K9</f>
        <v>105</v>
      </c>
      <c r="D18" s="222" t="inlineStr">
        <is>
          <t>х</t>
        </is>
      </c>
      <c r="E18" s="223" t="n">
        <f>K10</f>
        <v>2</v>
      </c>
      <c r="F18" s="223" t="inlineStr">
        <is>
          <t>х</t>
        </is>
      </c>
      <c r="G18" s="223" t="n">
        <f>K13</f>
        <v>2</v>
      </c>
      <c r="H18" s="222" t="inlineStr">
        <is>
          <t>х</t>
        </is>
      </c>
      <c r="I18" s="221" t="n">
        <f>K14</f>
        <v>71.6</v>
      </c>
      <c r="J18" s="224" t="inlineStr">
        <is>
          <t>=</t>
        </is>
      </c>
      <c r="K18" s="225" t="n">
        <f>ROUND(A18*C18*E18*I18*G18/D19,2)</f>
        <v>67160.8</v>
      </c>
    </row>
    <row r="19" ht="15" customHeight="1">
      <c r="A19" s="226" t="n"/>
      <c r="B19" s="226" t="n"/>
      <c r="C19" s="226" t="n"/>
      <c r="D19" s="227" t="n">
        <f>K12</f>
        <v>30</v>
      </c>
      <c r="E19" s="226" t="n"/>
      <c r="F19" s="226" t="n"/>
      <c r="G19" s="226" t="n"/>
      <c r="H19" s="226" t="n"/>
      <c r="I19" s="226" t="n"/>
    </row>
    <row r="20" ht="16.5" customHeight="1">
      <c r="A20" s="228" t="n">
        <f>K18</f>
        <v>67160.8</v>
      </c>
      <c r="C20" s="224" t="inlineStr">
        <is>
          <t>х</t>
        </is>
      </c>
      <c r="D20" s="224" t="n">
        <f>K21</f>
        <v>14.05</v>
      </c>
      <c r="E20" s="224" t="inlineStr">
        <is>
          <t>=</t>
        </is>
      </c>
      <c r="F20" s="225" t="n">
        <f>ROUND(A20*D20,2)</f>
        <v>943609.24</v>
      </c>
      <c r="G20" s="229" t="inlineStr">
        <is>
          <t>руб. в текущих ценах</t>
        </is>
      </c>
      <c r="J20" s="230" t="n"/>
      <c r="K20" s="226" t="n"/>
    </row>
    <row r="21" ht="18.75" customHeight="1">
      <c r="A21" s="231" t="inlineStr">
        <is>
          <t>Минстрой России от 24.02.2026 № 9491-ИФ/09, приложение 4. Индекс 14,05.</t>
        </is>
      </c>
      <c r="J21" s="232" t="inlineStr">
        <is>
          <t>К=</t>
        </is>
      </c>
      <c r="K21" s="232" t="n">
        <v>14.05</v>
      </c>
    </row>
    <row r="22" ht="26.25" customHeight="1">
      <c r="A22" s="233" t="inlineStr">
        <is>
          <t>Составил:</t>
        </is>
      </c>
      <c r="B22" s="234" t="n"/>
      <c r="C22" s="161" t="n"/>
      <c r="D22" s="161" t="n"/>
      <c r="E22" s="233" t="inlineStr">
        <is>
          <t>Григорова И. А.</t>
        </is>
      </c>
      <c r="G22" s="235" t="n"/>
      <c r="H22" s="236" t="n"/>
      <c r="I22" s="236" t="n"/>
      <c r="J22" s="236" t="n"/>
      <c r="K22" s="236" t="n"/>
    </row>
    <row r="23" ht="15" customHeight="1">
      <c r="A23" s="233" t="n"/>
      <c r="E23" s="233" t="n"/>
    </row>
    <row r="24" ht="9.75" customHeight="1">
      <c r="A24" s="233" t="n"/>
      <c r="E24" s="233" t="n"/>
    </row>
    <row r="25" ht="18" customHeight="1">
      <c r="A25" s="233" t="inlineStr">
        <is>
          <t>Проверил:</t>
        </is>
      </c>
      <c r="B25" s="234" t="n"/>
      <c r="C25" s="161" t="n"/>
      <c r="D25" s="161" t="n"/>
      <c r="E25" s="233" t="inlineStr">
        <is>
          <t>Черкасов А. В.</t>
        </is>
      </c>
    </row>
    <row r="27" ht="75" customHeight="1">
      <c r="A27" s="199" t="n"/>
    </row>
  </sheetData>
  <mergeCells count="29">
    <mergeCell ref="B7:I7"/>
    <mergeCell ref="E24:F24"/>
    <mergeCell ref="B16:I16"/>
    <mergeCell ref="E23:F23"/>
    <mergeCell ref="A1:K1"/>
    <mergeCell ref="A21:I21"/>
    <mergeCell ref="B12:I12"/>
    <mergeCell ref="B11:I11"/>
    <mergeCell ref="B14:I14"/>
    <mergeCell ref="G20:I20"/>
    <mergeCell ref="B8:I8"/>
    <mergeCell ref="A27:K27"/>
    <mergeCell ref="B13:I13"/>
    <mergeCell ref="A3:K3"/>
    <mergeCell ref="J18:J19"/>
    <mergeCell ref="B10:I10"/>
    <mergeCell ref="A2:K2"/>
    <mergeCell ref="B25:D25"/>
    <mergeCell ref="A17:K17"/>
    <mergeCell ref="B9:I9"/>
    <mergeCell ref="A20:B20"/>
    <mergeCell ref="A4:K4"/>
    <mergeCell ref="B15:I15"/>
    <mergeCell ref="E25:F25"/>
    <mergeCell ref="B22:D22"/>
    <mergeCell ref="B5:I5"/>
    <mergeCell ref="E22:F22"/>
    <mergeCell ref="A6:I6"/>
    <mergeCell ref="K18:K19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</worksheet>
</file>

<file path=xl/worksheets/sheet23.xml><?xml version="1.0" encoding="utf-8"?>
<worksheet xmlns="http://schemas.openxmlformats.org/spreadsheetml/2006/main">
  <sheetPr filterMode="0">
    <outlinePr summaryBelow="1" summaryRight="1"/>
    <pageSetUpPr fitToPage="0"/>
  </sheetPr>
  <dimension ref="A1:G33"/>
  <sheetViews>
    <sheetView showGridLines="0" workbookViewId="0">
      <selection activeCell="A1" sqref="A1"/>
    </sheetView>
  </sheetViews>
  <sheetFormatPr baseColWidth="8" defaultColWidth="9.14453125" defaultRowHeight="15" zeroHeight="0" outlineLevelRow="0"/>
  <cols>
    <col width="6.71" customWidth="1" min="1" max="1"/>
    <col width="56.72" customWidth="1" min="2" max="2"/>
    <col width="8.43" customWidth="1" min="3" max="3"/>
    <col width="15.72" customWidth="1" min="4" max="4"/>
    <col width="12.86" customWidth="1" min="5" max="5"/>
    <col width="9.140000000000001" customWidth="1" min="6" max="256"/>
    <col width="6.71" customWidth="1" min="257" max="257"/>
    <col width="56.57" customWidth="1" min="258" max="258"/>
    <col width="8.43" customWidth="1" min="259" max="259"/>
    <col width="15.72" customWidth="1" min="260" max="260"/>
    <col width="12.86" customWidth="1" min="261" max="261"/>
    <col width="9.140000000000001" customWidth="1" min="262" max="512"/>
    <col width="6.71" customWidth="1" min="513" max="513"/>
    <col width="56.57" customWidth="1" min="514" max="514"/>
    <col width="8.43" customWidth="1" min="515" max="515"/>
    <col width="15.72" customWidth="1" min="516" max="516"/>
    <col width="12.86" customWidth="1" min="517" max="517"/>
    <col width="9.140000000000001" customWidth="1" min="518" max="768"/>
    <col width="6.71" customWidth="1" min="769" max="769"/>
    <col width="56.57" customWidth="1" min="770" max="770"/>
    <col width="8.43" customWidth="1" min="771" max="771"/>
    <col width="15.72" customWidth="1" min="772" max="772"/>
    <col width="12.86" customWidth="1" min="773" max="773"/>
    <col width="9.140000000000001" customWidth="1" min="774" max="1024"/>
    <col width="6.71" customWidth="1" min="1025" max="1025"/>
    <col width="56.57" customWidth="1" min="1026" max="1026"/>
    <col width="8.43" customWidth="1" min="1027" max="1027"/>
    <col width="15.72" customWidth="1" min="1028" max="1028"/>
    <col width="12.86" customWidth="1" min="1029" max="1029"/>
    <col width="9.140000000000001" customWidth="1" min="1030" max="1280"/>
    <col width="6.71" customWidth="1" min="1281" max="1281"/>
    <col width="56.57" customWidth="1" min="1282" max="1282"/>
    <col width="8.43" customWidth="1" min="1283" max="1283"/>
    <col width="15.72" customWidth="1" min="1284" max="1284"/>
    <col width="12.86" customWidth="1" min="1285" max="1285"/>
    <col width="9.140000000000001" customWidth="1" min="1286" max="1536"/>
    <col width="6.71" customWidth="1" min="1537" max="1537"/>
    <col width="56.57" customWidth="1" min="1538" max="1538"/>
    <col width="8.43" customWidth="1" min="1539" max="1539"/>
    <col width="15.72" customWidth="1" min="1540" max="1540"/>
    <col width="12.86" customWidth="1" min="1541" max="1541"/>
    <col width="9.140000000000001" customWidth="1" min="1542" max="1792"/>
    <col width="6.71" customWidth="1" min="1793" max="1793"/>
    <col width="56.57" customWidth="1" min="1794" max="1794"/>
    <col width="8.43" customWidth="1" min="1795" max="1795"/>
    <col width="15.72" customWidth="1" min="1796" max="1796"/>
    <col width="12.86" customWidth="1" min="1797" max="1797"/>
    <col width="9.140000000000001" customWidth="1" min="1798" max="2048"/>
    <col width="6.71" customWidth="1" min="2049" max="2049"/>
    <col width="56.57" customWidth="1" min="2050" max="2050"/>
    <col width="8.43" customWidth="1" min="2051" max="2051"/>
    <col width="15.72" customWidth="1" min="2052" max="2052"/>
    <col width="12.86" customWidth="1" min="2053" max="2053"/>
    <col width="9.140000000000001" customWidth="1" min="2054" max="2304"/>
    <col width="6.71" customWidth="1" min="2305" max="2305"/>
    <col width="56.57" customWidth="1" min="2306" max="2306"/>
    <col width="8.43" customWidth="1" min="2307" max="2307"/>
    <col width="15.72" customWidth="1" min="2308" max="2308"/>
    <col width="12.86" customWidth="1" min="2309" max="2309"/>
    <col width="9.140000000000001" customWidth="1" min="2310" max="2560"/>
    <col width="6.71" customWidth="1" min="2561" max="2561"/>
    <col width="56.57" customWidth="1" min="2562" max="2562"/>
    <col width="8.43" customWidth="1" min="2563" max="2563"/>
    <col width="15.72" customWidth="1" min="2564" max="2564"/>
    <col width="12.86" customWidth="1" min="2565" max="2565"/>
    <col width="9.140000000000001" customWidth="1" min="2566" max="2816"/>
    <col width="6.71" customWidth="1" min="2817" max="2817"/>
    <col width="56.57" customWidth="1" min="2818" max="2818"/>
    <col width="8.43" customWidth="1" min="2819" max="2819"/>
    <col width="15.72" customWidth="1" min="2820" max="2820"/>
    <col width="12.86" customWidth="1" min="2821" max="2821"/>
    <col width="9.140000000000001" customWidth="1" min="2822" max="3072"/>
    <col width="6.71" customWidth="1" min="3073" max="3073"/>
    <col width="56.57" customWidth="1" min="3074" max="3074"/>
    <col width="8.43" customWidth="1" min="3075" max="3075"/>
    <col width="15.72" customWidth="1" min="3076" max="3076"/>
    <col width="12.86" customWidth="1" min="3077" max="3077"/>
    <col width="9.140000000000001" customWidth="1" min="3078" max="3328"/>
    <col width="6.71" customWidth="1" min="3329" max="3329"/>
    <col width="56.57" customWidth="1" min="3330" max="3330"/>
    <col width="8.43" customWidth="1" min="3331" max="3331"/>
    <col width="15.72" customWidth="1" min="3332" max="3332"/>
    <col width="12.86" customWidth="1" min="3333" max="3333"/>
    <col width="9.140000000000001" customWidth="1" min="3334" max="3584"/>
    <col width="6.71" customWidth="1" min="3585" max="3585"/>
    <col width="56.57" customWidth="1" min="3586" max="3586"/>
    <col width="8.43" customWidth="1" min="3587" max="3587"/>
    <col width="15.72" customWidth="1" min="3588" max="3588"/>
    <col width="12.86" customWidth="1" min="3589" max="3589"/>
    <col width="9.140000000000001" customWidth="1" min="3590" max="3840"/>
    <col width="6.71" customWidth="1" min="3841" max="3841"/>
    <col width="56.57" customWidth="1" min="3842" max="3842"/>
    <col width="8.43" customWidth="1" min="3843" max="3843"/>
    <col width="15.72" customWidth="1" min="3844" max="3844"/>
    <col width="12.86" customWidth="1" min="3845" max="3845"/>
    <col width="9.140000000000001" customWidth="1" min="3846" max="4096"/>
    <col width="6.71" customWidth="1" min="4097" max="4097"/>
    <col width="56.57" customWidth="1" min="4098" max="4098"/>
    <col width="8.43" customWidth="1" min="4099" max="4099"/>
    <col width="15.72" customWidth="1" min="4100" max="4100"/>
    <col width="12.86" customWidth="1" min="4101" max="4101"/>
    <col width="9.140000000000001" customWidth="1" min="4102" max="4352"/>
    <col width="6.71" customWidth="1" min="4353" max="4353"/>
    <col width="56.57" customWidth="1" min="4354" max="4354"/>
    <col width="8.43" customWidth="1" min="4355" max="4355"/>
    <col width="15.72" customWidth="1" min="4356" max="4356"/>
    <col width="12.86" customWidth="1" min="4357" max="4357"/>
    <col width="9.140000000000001" customWidth="1" min="4358" max="4608"/>
    <col width="6.71" customWidth="1" min="4609" max="4609"/>
    <col width="56.57" customWidth="1" min="4610" max="4610"/>
    <col width="8.43" customWidth="1" min="4611" max="4611"/>
    <col width="15.72" customWidth="1" min="4612" max="4612"/>
    <col width="12.86" customWidth="1" min="4613" max="4613"/>
    <col width="9.140000000000001" customWidth="1" min="4614" max="4864"/>
    <col width="6.71" customWidth="1" min="4865" max="4865"/>
    <col width="56.57" customWidth="1" min="4866" max="4866"/>
    <col width="8.43" customWidth="1" min="4867" max="4867"/>
    <col width="15.72" customWidth="1" min="4868" max="4868"/>
    <col width="12.86" customWidth="1" min="4869" max="4869"/>
    <col width="9.140000000000001" customWidth="1" min="4870" max="5120"/>
    <col width="6.71" customWidth="1" min="5121" max="5121"/>
    <col width="56.57" customWidth="1" min="5122" max="5122"/>
    <col width="8.43" customWidth="1" min="5123" max="5123"/>
    <col width="15.72" customWidth="1" min="5124" max="5124"/>
    <col width="12.86" customWidth="1" min="5125" max="5125"/>
    <col width="9.140000000000001" customWidth="1" min="5126" max="5376"/>
    <col width="6.71" customWidth="1" min="5377" max="5377"/>
    <col width="56.57" customWidth="1" min="5378" max="5378"/>
    <col width="8.43" customWidth="1" min="5379" max="5379"/>
    <col width="15.72" customWidth="1" min="5380" max="5380"/>
    <col width="12.86" customWidth="1" min="5381" max="5381"/>
    <col width="9.140000000000001" customWidth="1" min="5382" max="5632"/>
    <col width="6.71" customWidth="1" min="5633" max="5633"/>
    <col width="56.57" customWidth="1" min="5634" max="5634"/>
    <col width="8.43" customWidth="1" min="5635" max="5635"/>
    <col width="15.72" customWidth="1" min="5636" max="5636"/>
    <col width="12.86" customWidth="1" min="5637" max="5637"/>
    <col width="9.140000000000001" customWidth="1" min="5638" max="5888"/>
    <col width="6.71" customWidth="1" min="5889" max="5889"/>
    <col width="56.57" customWidth="1" min="5890" max="5890"/>
    <col width="8.43" customWidth="1" min="5891" max="5891"/>
    <col width="15.72" customWidth="1" min="5892" max="5892"/>
    <col width="12.86" customWidth="1" min="5893" max="5893"/>
    <col width="9.140000000000001" customWidth="1" min="5894" max="6144"/>
    <col width="6.71" customWidth="1" min="6145" max="6145"/>
    <col width="56.57" customWidth="1" min="6146" max="6146"/>
    <col width="8.43" customWidth="1" min="6147" max="6147"/>
    <col width="15.72" customWidth="1" min="6148" max="6148"/>
    <col width="12.86" customWidth="1" min="6149" max="6149"/>
    <col width="9.140000000000001" customWidth="1" min="6150" max="6400"/>
    <col width="6.71" customWidth="1" min="6401" max="6401"/>
    <col width="56.57" customWidth="1" min="6402" max="6402"/>
    <col width="8.43" customWidth="1" min="6403" max="6403"/>
    <col width="15.72" customWidth="1" min="6404" max="6404"/>
    <col width="12.86" customWidth="1" min="6405" max="6405"/>
    <col width="9.140000000000001" customWidth="1" min="6406" max="6656"/>
    <col width="6.71" customWidth="1" min="6657" max="6657"/>
    <col width="56.57" customWidth="1" min="6658" max="6658"/>
    <col width="8.43" customWidth="1" min="6659" max="6659"/>
    <col width="15.72" customWidth="1" min="6660" max="6660"/>
    <col width="12.86" customWidth="1" min="6661" max="6661"/>
    <col width="9.140000000000001" customWidth="1" min="6662" max="6912"/>
    <col width="6.71" customWidth="1" min="6913" max="6913"/>
    <col width="56.57" customWidth="1" min="6914" max="6914"/>
    <col width="8.43" customWidth="1" min="6915" max="6915"/>
    <col width="15.72" customWidth="1" min="6916" max="6916"/>
    <col width="12.86" customWidth="1" min="6917" max="6917"/>
    <col width="9.140000000000001" customWidth="1" min="6918" max="7168"/>
    <col width="6.71" customWidth="1" min="7169" max="7169"/>
    <col width="56.57" customWidth="1" min="7170" max="7170"/>
    <col width="8.43" customWidth="1" min="7171" max="7171"/>
    <col width="15.72" customWidth="1" min="7172" max="7172"/>
    <col width="12.86" customWidth="1" min="7173" max="7173"/>
    <col width="9.140000000000001" customWidth="1" min="7174" max="7424"/>
    <col width="6.71" customWidth="1" min="7425" max="7425"/>
    <col width="56.57" customWidth="1" min="7426" max="7426"/>
    <col width="8.43" customWidth="1" min="7427" max="7427"/>
    <col width="15.72" customWidth="1" min="7428" max="7428"/>
    <col width="12.86" customWidth="1" min="7429" max="7429"/>
    <col width="9.140000000000001" customWidth="1" min="7430" max="7680"/>
    <col width="6.71" customWidth="1" min="7681" max="7681"/>
    <col width="56.57" customWidth="1" min="7682" max="7682"/>
    <col width="8.43" customWidth="1" min="7683" max="7683"/>
    <col width="15.72" customWidth="1" min="7684" max="7684"/>
    <col width="12.86" customWidth="1" min="7685" max="7685"/>
    <col width="9.140000000000001" customWidth="1" min="7686" max="7936"/>
    <col width="6.71" customWidth="1" min="7937" max="7937"/>
    <col width="56.57" customWidth="1" min="7938" max="7938"/>
    <col width="8.43" customWidth="1" min="7939" max="7939"/>
    <col width="15.72" customWidth="1" min="7940" max="7940"/>
    <col width="12.86" customWidth="1" min="7941" max="7941"/>
    <col width="9.140000000000001" customWidth="1" min="7942" max="8192"/>
    <col width="6.71" customWidth="1" min="8193" max="8193"/>
    <col width="56.57" customWidth="1" min="8194" max="8194"/>
    <col width="8.43" customWidth="1" min="8195" max="8195"/>
    <col width="15.72" customWidth="1" min="8196" max="8196"/>
    <col width="12.86" customWidth="1" min="8197" max="8197"/>
    <col width="9.140000000000001" customWidth="1" min="8198" max="8448"/>
    <col width="6.71" customWidth="1" min="8449" max="8449"/>
    <col width="56.57" customWidth="1" min="8450" max="8450"/>
    <col width="8.43" customWidth="1" min="8451" max="8451"/>
    <col width="15.72" customWidth="1" min="8452" max="8452"/>
    <col width="12.86" customWidth="1" min="8453" max="8453"/>
    <col width="9.140000000000001" customWidth="1" min="8454" max="8704"/>
    <col width="6.71" customWidth="1" min="8705" max="8705"/>
    <col width="56.57" customWidth="1" min="8706" max="8706"/>
    <col width="8.43" customWidth="1" min="8707" max="8707"/>
    <col width="15.72" customWidth="1" min="8708" max="8708"/>
    <col width="12.86" customWidth="1" min="8709" max="8709"/>
    <col width="9.140000000000001" customWidth="1" min="8710" max="8960"/>
    <col width="6.71" customWidth="1" min="8961" max="8961"/>
    <col width="56.57" customWidth="1" min="8962" max="8962"/>
    <col width="8.43" customWidth="1" min="8963" max="8963"/>
    <col width="15.72" customWidth="1" min="8964" max="8964"/>
    <col width="12.86" customWidth="1" min="8965" max="8965"/>
    <col width="9.140000000000001" customWidth="1" min="8966" max="9216"/>
    <col width="6.71" customWidth="1" min="9217" max="9217"/>
    <col width="56.57" customWidth="1" min="9218" max="9218"/>
    <col width="8.43" customWidth="1" min="9219" max="9219"/>
    <col width="15.72" customWidth="1" min="9220" max="9220"/>
    <col width="12.86" customWidth="1" min="9221" max="9221"/>
    <col width="9.140000000000001" customWidth="1" min="9222" max="9472"/>
    <col width="6.71" customWidth="1" min="9473" max="9473"/>
    <col width="56.57" customWidth="1" min="9474" max="9474"/>
    <col width="8.43" customWidth="1" min="9475" max="9475"/>
    <col width="15.72" customWidth="1" min="9476" max="9476"/>
    <col width="12.86" customWidth="1" min="9477" max="9477"/>
    <col width="9.140000000000001" customWidth="1" min="9478" max="9728"/>
    <col width="6.71" customWidth="1" min="9729" max="9729"/>
    <col width="56.57" customWidth="1" min="9730" max="9730"/>
    <col width="8.43" customWidth="1" min="9731" max="9731"/>
    <col width="15.72" customWidth="1" min="9732" max="9732"/>
    <col width="12.86" customWidth="1" min="9733" max="9733"/>
    <col width="9.140000000000001" customWidth="1" min="9734" max="9984"/>
    <col width="6.71" customWidth="1" min="9985" max="9985"/>
    <col width="56.57" customWidth="1" min="9986" max="9986"/>
    <col width="8.43" customWidth="1" min="9987" max="9987"/>
    <col width="15.72" customWidth="1" min="9988" max="9988"/>
    <col width="12.86" customWidth="1" min="9989" max="9989"/>
    <col width="9.140000000000001" customWidth="1" min="9990" max="10240"/>
    <col width="6.71" customWidth="1" min="10241" max="10241"/>
    <col width="56.57" customWidth="1" min="10242" max="10242"/>
    <col width="8.43" customWidth="1" min="10243" max="10243"/>
    <col width="15.72" customWidth="1" min="10244" max="10244"/>
    <col width="12.86" customWidth="1" min="10245" max="10245"/>
    <col width="9.140000000000001" customWidth="1" min="10246" max="10496"/>
    <col width="6.71" customWidth="1" min="10497" max="10497"/>
    <col width="56.57" customWidth="1" min="10498" max="10498"/>
    <col width="8.43" customWidth="1" min="10499" max="10499"/>
    <col width="15.72" customWidth="1" min="10500" max="10500"/>
    <col width="12.86" customWidth="1" min="10501" max="10501"/>
    <col width="9.140000000000001" customWidth="1" min="10502" max="10752"/>
    <col width="6.71" customWidth="1" min="10753" max="10753"/>
    <col width="56.57" customWidth="1" min="10754" max="10754"/>
    <col width="8.43" customWidth="1" min="10755" max="10755"/>
    <col width="15.72" customWidth="1" min="10756" max="10756"/>
    <col width="12.86" customWidth="1" min="10757" max="10757"/>
    <col width="9.140000000000001" customWidth="1" min="10758" max="11008"/>
    <col width="6.71" customWidth="1" min="11009" max="11009"/>
    <col width="56.57" customWidth="1" min="11010" max="11010"/>
    <col width="8.43" customWidth="1" min="11011" max="11011"/>
    <col width="15.72" customWidth="1" min="11012" max="11012"/>
    <col width="12.86" customWidth="1" min="11013" max="11013"/>
    <col width="9.140000000000001" customWidth="1" min="11014" max="11264"/>
    <col width="6.71" customWidth="1" min="11265" max="11265"/>
    <col width="56.57" customWidth="1" min="11266" max="11266"/>
    <col width="8.43" customWidth="1" min="11267" max="11267"/>
    <col width="15.72" customWidth="1" min="11268" max="11268"/>
    <col width="12.86" customWidth="1" min="11269" max="11269"/>
    <col width="9.140000000000001" customWidth="1" min="11270" max="11520"/>
    <col width="6.71" customWidth="1" min="11521" max="11521"/>
    <col width="56.57" customWidth="1" min="11522" max="11522"/>
    <col width="8.43" customWidth="1" min="11523" max="11523"/>
    <col width="15.72" customWidth="1" min="11524" max="11524"/>
    <col width="12.86" customWidth="1" min="11525" max="11525"/>
    <col width="9.140000000000001" customWidth="1" min="11526" max="11776"/>
    <col width="6.71" customWidth="1" min="11777" max="11777"/>
    <col width="56.57" customWidth="1" min="11778" max="11778"/>
    <col width="8.43" customWidth="1" min="11779" max="11779"/>
    <col width="15.72" customWidth="1" min="11780" max="11780"/>
    <col width="12.86" customWidth="1" min="11781" max="11781"/>
    <col width="9.140000000000001" customWidth="1" min="11782" max="12032"/>
    <col width="6.71" customWidth="1" min="12033" max="12033"/>
    <col width="56.57" customWidth="1" min="12034" max="12034"/>
    <col width="8.43" customWidth="1" min="12035" max="12035"/>
    <col width="15.72" customWidth="1" min="12036" max="12036"/>
    <col width="12.86" customWidth="1" min="12037" max="12037"/>
    <col width="9.140000000000001" customWidth="1" min="12038" max="12288"/>
    <col width="6.71" customWidth="1" min="12289" max="12289"/>
    <col width="56.57" customWidth="1" min="12290" max="12290"/>
    <col width="8.43" customWidth="1" min="12291" max="12291"/>
    <col width="15.72" customWidth="1" min="12292" max="12292"/>
    <col width="12.86" customWidth="1" min="12293" max="12293"/>
    <col width="9.140000000000001" customWidth="1" min="12294" max="12544"/>
    <col width="6.71" customWidth="1" min="12545" max="12545"/>
    <col width="56.57" customWidth="1" min="12546" max="12546"/>
    <col width="8.43" customWidth="1" min="12547" max="12547"/>
    <col width="15.72" customWidth="1" min="12548" max="12548"/>
    <col width="12.86" customWidth="1" min="12549" max="12549"/>
    <col width="9.140000000000001" customWidth="1" min="12550" max="12800"/>
    <col width="6.71" customWidth="1" min="12801" max="12801"/>
    <col width="56.57" customWidth="1" min="12802" max="12802"/>
    <col width="8.43" customWidth="1" min="12803" max="12803"/>
    <col width="15.72" customWidth="1" min="12804" max="12804"/>
    <col width="12.86" customWidth="1" min="12805" max="12805"/>
    <col width="9.140000000000001" customWidth="1" min="12806" max="13056"/>
    <col width="6.71" customWidth="1" min="13057" max="13057"/>
    <col width="56.57" customWidth="1" min="13058" max="13058"/>
    <col width="8.43" customWidth="1" min="13059" max="13059"/>
    <col width="15.72" customWidth="1" min="13060" max="13060"/>
    <col width="12.86" customWidth="1" min="13061" max="13061"/>
    <col width="9.140000000000001" customWidth="1" min="13062" max="13312"/>
    <col width="6.71" customWidth="1" min="13313" max="13313"/>
    <col width="56.57" customWidth="1" min="13314" max="13314"/>
    <col width="8.43" customWidth="1" min="13315" max="13315"/>
    <col width="15.72" customWidth="1" min="13316" max="13316"/>
    <col width="12.86" customWidth="1" min="13317" max="13317"/>
    <col width="9.140000000000001" customWidth="1" min="13318" max="13568"/>
    <col width="6.71" customWidth="1" min="13569" max="13569"/>
    <col width="56.57" customWidth="1" min="13570" max="13570"/>
    <col width="8.43" customWidth="1" min="13571" max="13571"/>
    <col width="15.72" customWidth="1" min="13572" max="13572"/>
    <col width="12.86" customWidth="1" min="13573" max="13573"/>
    <col width="9.140000000000001" customWidth="1" min="13574" max="13824"/>
    <col width="6.71" customWidth="1" min="13825" max="13825"/>
    <col width="56.57" customWidth="1" min="13826" max="13826"/>
    <col width="8.43" customWidth="1" min="13827" max="13827"/>
    <col width="15.72" customWidth="1" min="13828" max="13828"/>
    <col width="12.86" customWidth="1" min="13829" max="13829"/>
    <col width="9.140000000000001" customWidth="1" min="13830" max="14080"/>
    <col width="6.71" customWidth="1" min="14081" max="14081"/>
    <col width="56.57" customWidth="1" min="14082" max="14082"/>
    <col width="8.43" customWidth="1" min="14083" max="14083"/>
    <col width="15.72" customWidth="1" min="14084" max="14084"/>
    <col width="12.86" customWidth="1" min="14085" max="14085"/>
    <col width="9.140000000000001" customWidth="1" min="14086" max="14336"/>
    <col width="6.71" customWidth="1" min="14337" max="14337"/>
    <col width="56.57" customWidth="1" min="14338" max="14338"/>
    <col width="8.43" customWidth="1" min="14339" max="14339"/>
    <col width="15.72" customWidth="1" min="14340" max="14340"/>
    <col width="12.86" customWidth="1" min="14341" max="14341"/>
    <col width="9.140000000000001" customWidth="1" min="14342" max="14592"/>
    <col width="6.71" customWidth="1" min="14593" max="14593"/>
    <col width="56.57" customWidth="1" min="14594" max="14594"/>
    <col width="8.43" customWidth="1" min="14595" max="14595"/>
    <col width="15.72" customWidth="1" min="14596" max="14596"/>
    <col width="12.86" customWidth="1" min="14597" max="14597"/>
    <col width="9.140000000000001" customWidth="1" min="14598" max="14848"/>
    <col width="6.71" customWidth="1" min="14849" max="14849"/>
    <col width="56.57" customWidth="1" min="14850" max="14850"/>
    <col width="8.43" customWidth="1" min="14851" max="14851"/>
    <col width="15.72" customWidth="1" min="14852" max="14852"/>
    <col width="12.86" customWidth="1" min="14853" max="14853"/>
    <col width="9.140000000000001" customWidth="1" min="14854" max="15104"/>
    <col width="6.71" customWidth="1" min="15105" max="15105"/>
    <col width="56.57" customWidth="1" min="15106" max="15106"/>
    <col width="8.43" customWidth="1" min="15107" max="15107"/>
    <col width="15.72" customWidth="1" min="15108" max="15108"/>
    <col width="12.86" customWidth="1" min="15109" max="15109"/>
    <col width="9.140000000000001" customWidth="1" min="15110" max="15360"/>
    <col width="6.71" customWidth="1" min="15361" max="15361"/>
    <col width="56.57" customWidth="1" min="15362" max="15362"/>
    <col width="8.43" customWidth="1" min="15363" max="15363"/>
    <col width="15.72" customWidth="1" min="15364" max="15364"/>
    <col width="12.86" customWidth="1" min="15365" max="15365"/>
    <col width="9.140000000000001" customWidth="1" min="15366" max="15616"/>
    <col width="6.71" customWidth="1" min="15617" max="15617"/>
    <col width="56.57" customWidth="1" min="15618" max="15618"/>
    <col width="8.43" customWidth="1" min="15619" max="15619"/>
    <col width="15.72" customWidth="1" min="15620" max="15620"/>
    <col width="12.86" customWidth="1" min="15621" max="15621"/>
    <col width="9.140000000000001" customWidth="1" min="15622" max="15872"/>
    <col width="6.71" customWidth="1" min="15873" max="15873"/>
    <col width="56.57" customWidth="1" min="15874" max="15874"/>
    <col width="8.43" customWidth="1" min="15875" max="15875"/>
    <col width="15.72" customWidth="1" min="15876" max="15876"/>
    <col width="12.86" customWidth="1" min="15877" max="15877"/>
    <col width="9.140000000000001" customWidth="1" min="15878" max="16128"/>
    <col width="6.71" customWidth="1" min="16129" max="16129"/>
    <col width="56.57" customWidth="1" min="16130" max="16130"/>
    <col width="8.43" customWidth="1" min="16131" max="16131"/>
    <col width="15.72" customWidth="1" min="16132" max="16132"/>
    <col width="12.86" customWidth="1" min="16133" max="16133"/>
    <col width="9.140000000000001" customWidth="1" min="16134" max="16384"/>
  </cols>
  <sheetData>
    <row r="1" ht="15.75" customHeight="1">
      <c r="B1" s="237" t="inlineStr">
        <is>
          <t>Сметный расчет № СР-3-34</t>
        </is>
      </c>
      <c r="E1" s="238" t="n"/>
    </row>
    <row r="2" ht="15.75" customHeight="1">
      <c r="B2" s="237" t="inlineStr">
        <is>
          <t xml:space="preserve">Затраты, связанные с командированием рабочих </t>
        </is>
      </c>
      <c r="E2" s="238" t="n"/>
    </row>
    <row r="3" ht="15.75" customHeight="1">
      <c r="A3" s="237" t="n"/>
      <c r="C3" s="239" t="n"/>
    </row>
    <row r="4" ht="15.75" customHeight="1">
      <c r="A4" s="237" t="inlineStr">
        <is>
          <t>Объект: 34-ВЛ 220 Зейская ГЭС - Магдагачи</t>
        </is>
      </c>
    </row>
    <row r="5" ht="15.75" customHeight="1">
      <c r="A5" s="240" t="inlineStr">
        <is>
          <r>
            <t>Заказчик:</t>
          </r>
          <r>
            <rPr>
              <rFont val="Times New Roman"/>
              <charset val="204"/>
              <family val="1"/>
              <sz val="12"/>
            </rPr>
            <t xml:space="preserve"> ПАО «Россети» - «МЭС Востока»</t>
          </r>
        </is>
      </c>
    </row>
    <row r="6" ht="18.75" customHeight="1">
      <c r="A6" s="241" t="inlineStr">
        <is>
          <r>
            <t>Подрядчик:</t>
          </r>
          <r>
            <rPr>
              <rFont val="Times New Roman"/>
              <charset val="204"/>
              <family val="1"/>
              <sz val="12"/>
            </rPr>
            <t xml:space="preserve"> ООО «Петровский Парк»</t>
          </r>
        </is>
      </c>
      <c r="F6" s="242" t="n"/>
    </row>
    <row r="7" ht="15" customHeight="1">
      <c r="A7" s="243" t="n"/>
      <c r="B7" s="244" t="n"/>
      <c r="C7" s="245" t="n"/>
      <c r="D7" s="245" t="n"/>
    </row>
    <row r="8">
      <c r="A8" s="246" t="inlineStr">
        <is>
          <t>Основание: Ф.579959-19.34-РД</t>
        </is>
      </c>
    </row>
    <row r="9" ht="28.5" customHeight="1">
      <c r="A9" s="247" t="inlineStr">
        <is>
          <t>№ п/п</t>
        </is>
      </c>
      <c r="B9" s="248" t="inlineStr">
        <is>
          <t>Наименование затрат</t>
        </is>
      </c>
      <c r="C9" s="248" t="inlineStr">
        <is>
          <t>ед.изм.</t>
        </is>
      </c>
      <c r="D9" s="247" t="inlineStr">
        <is>
          <t>Кол-во / Стоимость</t>
        </is>
      </c>
    </row>
    <row r="10" ht="15" customHeight="1">
      <c r="A10" s="248" t="n">
        <v>1</v>
      </c>
      <c r="B10" s="249" t="inlineStr">
        <is>
          <t>Исходные данные:</t>
        </is>
      </c>
      <c r="C10" s="203" t="n"/>
      <c r="D10" s="204" t="n"/>
    </row>
    <row r="11" ht="30" customHeight="1">
      <c r="A11" s="250" t="inlineStr">
        <is>
          <t>1.1</t>
        </is>
      </c>
      <c r="B11" s="251" t="inlineStr">
        <is>
          <t>Продолжительность строительства</t>
        </is>
      </c>
      <c r="C11" s="252" t="inlineStr">
        <is>
          <t>сут.</t>
        </is>
      </c>
      <c r="D11" s="253" t="n">
        <f>30*3.5</f>
        <v>105</v>
      </c>
    </row>
    <row r="12" ht="30" customHeight="1">
      <c r="A12" s="250" t="inlineStr">
        <is>
          <t>1.2</t>
        </is>
      </c>
      <c r="B12" s="251" t="inlineStr">
        <is>
          <t>Численность рабочих</t>
        </is>
      </c>
      <c r="C12" s="252" t="inlineStr">
        <is>
          <t>чел.</t>
        </is>
      </c>
      <c r="D12" s="252" t="n">
        <f>9*4</f>
        <v>36</v>
      </c>
    </row>
    <row r="13" ht="30" customHeight="1">
      <c r="A13" s="250" t="inlineStr">
        <is>
          <t>1.3</t>
        </is>
      </c>
      <c r="B13" s="251" t="inlineStr">
        <is>
          <t>Пункт базировки г. Зея</t>
        </is>
      </c>
      <c r="C13" s="254" t="n"/>
      <c r="D13" s="254" t="n"/>
    </row>
    <row r="14" ht="15" customHeight="1">
      <c r="A14" s="250" t="inlineStr">
        <is>
          <t>1.4</t>
        </is>
      </c>
      <c r="B14" s="251" t="inlineStr">
        <is>
          <t>Автомобильная перевозки</t>
        </is>
      </c>
      <c r="C14" s="255" t="inlineStr">
        <is>
          <t>км.</t>
        </is>
      </c>
      <c r="D14" s="252" t="n">
        <v>1080</v>
      </c>
    </row>
    <row r="15" ht="15" customHeight="1">
      <c r="A15" s="248" t="n">
        <v>2</v>
      </c>
      <c r="B15" s="249" t="inlineStr">
        <is>
          <t>Расчет суточных и проживания:</t>
        </is>
      </c>
      <c r="C15" s="203" t="n"/>
      <c r="D15" s="204" t="n"/>
    </row>
    <row r="16" ht="45" customHeight="1">
      <c r="A16" s="250" t="inlineStr">
        <is>
          <t>2.1</t>
        </is>
      </c>
      <c r="B16" s="256" t="inlineStr">
        <is>
          <t>Суточные по исходной ставке: 100 руб. × 105 суток × 36 чел.</t>
        </is>
      </c>
      <c r="C16" s="252" t="inlineStr">
        <is>
          <t>руб.</t>
        </is>
      </c>
      <c r="D16" s="257" t="n">
        <f>ROUND(D11*D12*100,2)</f>
        <v>378000</v>
      </c>
    </row>
    <row r="17" ht="60" customHeight="1">
      <c r="A17" s="250" t="inlineStr">
        <is>
          <t>2.2</t>
        </is>
      </c>
      <c r="B17" s="256" t="inlineStr">
        <is>
          <t>Проживание по исходной ставке: 550 руб. × 105 суток × 36 чел.</t>
        </is>
      </c>
      <c r="C17" s="252" t="inlineStr">
        <is>
          <t>руб.</t>
        </is>
      </c>
      <c r="D17" s="257" t="n">
        <f>ROUND(D11*D12*550,2)</f>
        <v>2079000</v>
      </c>
    </row>
    <row r="18" ht="15" customHeight="1">
      <c r="A18" s="258" t="inlineStr">
        <is>
          <t>3</t>
        </is>
      </c>
      <c r="B18" s="259" t="inlineStr">
        <is>
          <t>Расчет затрат на проезд работников до места расположения  г. Зея:</t>
        </is>
      </c>
      <c r="C18" s="203" t="n"/>
      <c r="D18" s="204" t="n"/>
    </row>
    <row r="19" ht="15" customHeight="1">
      <c r="A19" s="260" t="inlineStr">
        <is>
          <t xml:space="preserve">            Автомобильные перевозки от г. Хабаровск - г. Зея</t>
        </is>
      </c>
      <c r="B19" s="203" t="n"/>
      <c r="C19" s="203" t="n"/>
      <c r="D19" s="204" t="n"/>
    </row>
    <row r="20" ht="61.5" customHeight="1">
      <c r="A20" s="250" t="inlineStr">
        <is>
          <t>3.1</t>
        </is>
      </c>
      <c r="B20" s="251" t="inlineStr">
        <is>
          <t>Время в пути в одном направлении 1080км/51 км/час (скорость  движения вахтового автобуса доставки, взята применительно по прил. № 6,  Методика 318/пр от 15.06.2020 г.)</t>
        </is>
      </c>
      <c r="C20" s="252" t="inlineStr">
        <is>
          <t>час</t>
        </is>
      </c>
      <c r="D20" s="257" t="n">
        <f>D14/51</f>
        <v>21.1764705882353</v>
      </c>
    </row>
    <row r="21" ht="15" customHeight="1">
      <c r="A21" s="250" t="inlineStr">
        <is>
          <t>3.2</t>
        </is>
      </c>
      <c r="B21" s="251" t="inlineStr">
        <is>
          <t>Стоимость 1 маш.- часа автобуса (ФСЭМ-91.13.03-508)</t>
        </is>
      </c>
      <c r="C21" s="252" t="inlineStr">
        <is>
          <t>руб/час</t>
        </is>
      </c>
      <c r="D21" s="257" t="n">
        <v>71.59999999999999</v>
      </c>
    </row>
    <row r="22" ht="15" customHeight="1">
      <c r="A22" s="250" t="inlineStr">
        <is>
          <t>3.3</t>
        </is>
      </c>
      <c r="B22" s="251" t="inlineStr">
        <is>
          <t>Количество автобусов</t>
        </is>
      </c>
      <c r="C22" s="252" t="inlineStr">
        <is>
          <t>шт</t>
        </is>
      </c>
      <c r="D22" s="261" t="n">
        <f>ROUNDUP(D12/20,0)</f>
        <v>2</v>
      </c>
    </row>
    <row r="23" ht="90" customHeight="1">
      <c r="A23" s="250" t="inlineStr">
        <is>
          <t>3.4</t>
        </is>
      </c>
      <c r="B23" s="251" t="inlineStr">
        <is>
          <t>Коэффициент, учитывающий подготовительно-заключительное время для выполнения необходимых работ перед выездом на линию и по возвращении на автотранспортное предприятие, а так же на проведение предрейсового медицинского осмотра (Прил. №7, Методика 318/пр от 15.06.2020 г.)</t>
        </is>
      </c>
      <c r="C23" s="252" t="inlineStr">
        <is>
          <t>К</t>
        </is>
      </c>
      <c r="D23" s="281" t="n">
        <v>1.035</v>
      </c>
    </row>
    <row r="24" ht="45" customHeight="1">
      <c r="A24" s="250" t="n"/>
      <c r="B24" s="256" t="inlineStr">
        <is>
          <t>Проезд в базисных ценах 01.01.2000: (1080 / 51) ч × 71.6 руб./ч × 2 авт. × 2 × 1.035.</t>
        </is>
      </c>
      <c r="C24" s="252" t="inlineStr">
        <is>
          <t>руб.</t>
        </is>
      </c>
      <c r="D24" s="257" t="n">
        <f>ROUND(D20*D21*D22*2*D23,2)</f>
        <v>6277.21</v>
      </c>
    </row>
    <row r="25" ht="42.75" customHeight="1">
      <c r="A25" s="250" t="n"/>
      <c r="B25" s="263" t="inlineStr">
        <is>
          <t>Проезд в текущих ценах I кв. 2026: индекс 14,05. Минстрой России от 24.02.2026 № 9491-ИФ/09.</t>
        </is>
      </c>
      <c r="C25" s="248" t="inlineStr">
        <is>
          <t>руб.</t>
        </is>
      </c>
      <c r="D25" s="264" t="n">
        <f>ROUND(D20*D21*D22*2*D23*E25,2)</f>
        <v>88194.86</v>
      </c>
      <c r="E25" s="215" t="n">
        <v>14.05</v>
      </c>
    </row>
    <row r="26" ht="15" customHeight="1">
      <c r="A26" s="252" t="n"/>
      <c r="B26" s="265" t="inlineStr">
        <is>
          <t>Итого в текущих ценах без НДС</t>
        </is>
      </c>
      <c r="C26" s="248" t="inlineStr">
        <is>
          <t>руб.</t>
        </is>
      </c>
      <c r="D26" s="264" t="n">
        <f>ROUND(D16+D17+D25,2)</f>
        <v>2545194.86</v>
      </c>
    </row>
    <row r="27" ht="45" customHeight="1">
      <c r="A27" s="252" t="n"/>
      <c r="B27" s="266" t="inlineStr">
        <is>
          <t>Справочный эквивалент в ценах 01.01.2000: итог / 14,05. Проживание и суточные — исходные фиксированные ставки.</t>
        </is>
      </c>
      <c r="C27" s="267" t="inlineStr">
        <is>
          <t>руб.</t>
        </is>
      </c>
      <c r="D27" s="268" t="n">
        <f>ROUND(D26/E25,2)</f>
        <v>181152.66</v>
      </c>
    </row>
    <row r="29" ht="15.75" customHeight="1">
      <c r="B29" s="269" t="inlineStr">
        <is>
          <t xml:space="preserve">Составил:                    </t>
        </is>
      </c>
      <c r="C29" s="269" t="inlineStr">
        <is>
          <t>Григорова И. А.</t>
        </is>
      </c>
      <c r="D29" s="269" t="n"/>
    </row>
    <row r="30" ht="15.75" customHeight="1">
      <c r="B30" s="270" t="n"/>
      <c r="C30" s="269" t="n"/>
      <c r="D30" s="269" t="n"/>
    </row>
    <row r="31" ht="15.75" customHeight="1">
      <c r="B31" s="269" t="inlineStr">
        <is>
          <t>Проверил:</t>
        </is>
      </c>
      <c r="C31" s="269" t="inlineStr">
        <is>
          <t>Черкасов А. В.</t>
        </is>
      </c>
      <c r="D31" s="269" t="n"/>
    </row>
    <row r="33" ht="75" customHeight="1">
      <c r="A33" s="199" t="n"/>
    </row>
  </sheetData>
  <mergeCells count="12">
    <mergeCell ref="B10:D10"/>
    <mergeCell ref="A5:D5"/>
    <mergeCell ref="A8:D8"/>
    <mergeCell ref="A6:D6"/>
    <mergeCell ref="B1:D1"/>
    <mergeCell ref="A4:D4"/>
    <mergeCell ref="B18:D18"/>
    <mergeCell ref="F6:G6"/>
    <mergeCell ref="A19:D19"/>
    <mergeCell ref="A33:D33"/>
    <mergeCell ref="B15:D15"/>
    <mergeCell ref="B2:D2"/>
  </mergeCells>
  <printOptions horizontalCentered="0" verticalCentered="0" headings="0" gridLines="0" gridLinesSet="1"/>
  <pageMargins left="0.590277777777778" right="0.196527777777778" top="0.7875" bottom="0.590277777777778" header="0.15" footer="0.196527777777778"/>
  <pageSetup orientation="portrait" paperSize="9" scale="100" fitToHeight="0" fitToWidth="1" pageOrder="downThenOver" blackAndWhite="0" draft="0" horizontalDpi="300" verticalDpi="300" copies="1"/>
  <headerFooter differentOddEven="0" differentFirst="0">
    <oddHeader>&amp;L&amp;"Arial"&amp;7 Заказчик: ПАО «Россети» - «МЭС Востока»&amp;R&amp;"Arial"&amp;7 Подрядчик: ООО «Петровский Парк»</oddHeader>
    <oddFooter>&amp;C&amp;P из &amp;N</oddFooter>
    <evenHeader>&amp;L&amp;"Arial"&amp;7 Заказчик: ПАО «Россети» - «МЭС Востока»&amp;R&amp;"Arial"&amp;7 Подрядчик: ООО «Петровский Парк»</evenHeader>
    <evenFooter/>
    <firstHeader>&amp;L&amp;"Arial"&amp;7 Заказчик: ПАО «Россети» - «МЭС Востока»&amp;R&amp;"Arial"&amp;7 Подрядчик: ООО «Петровский Парк»</firstHeader>
    <firstFooter/>
  </headerFooter>
  <rowBreaks count="1" manualBreakCount="1">
    <brk id="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2026-09-17T21:53:15Z</dcterms:created>
  <dcterms:modified xmlns:dcterms="http://purl.org/dc/terms/" xmlns:xsi="http://www.w3.org/2001/XMLSchema-instance" xsi:type="dcterms:W3CDTF">2026-09-17T21:59:30Z</dcterms:modified>
</cp:coreProperties>
</file>