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36-01" sheetId="3" state="visible" r:id="rId3"/>
    <sheet xmlns:r="http://schemas.openxmlformats.org/officeDocument/2006/relationships" name="02-36-02" sheetId="4" state="visible" r:id="rId4"/>
    <sheet xmlns:r="http://schemas.openxmlformats.org/officeDocument/2006/relationships" name="СР-1" sheetId="5" state="visible" r:id="rId5"/>
    <sheet xmlns:r="http://schemas.openxmlformats.org/officeDocument/2006/relationships" name="СР-2" sheetId="6" state="visible" r:id="rId6"/>
    <sheet xmlns:r="http://schemas.openxmlformats.org/officeDocument/2006/relationships" name="СР-3" sheetId="7" state="visible" r:id="rId7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'02-36-01'!$A$1:$N$213</definedName>
    <definedName name="_xlnm.Print_Area" localSheetId="3">'02-36-02'!$A$1:$N$144</definedName>
    <definedName name="_xlnm.Print_Area" localSheetId="4">'СР-1'!$A$1:$G$38</definedName>
    <definedName name="_xlnm.Print_Area" localSheetId="5">'СР-2'!$A$1:$K$26</definedName>
    <definedName name="_xlnm.Print_Area" localSheetId="6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##0.00"/>
    <numFmt numFmtId="165" formatCode="dd\.mm\.yyyy"/>
    <numFmt numFmtId="166" formatCode="###\ ###\ ###\ ##0.00"/>
    <numFmt numFmtId="167" formatCode="#,##0.00#####"/>
    <numFmt numFmtId="168" formatCode="0.0"/>
    <numFmt numFmtId="169" formatCode="0.000"/>
    <numFmt numFmtId="170" formatCode="0.0000"/>
    <numFmt numFmtId="171" formatCode="0.00000"/>
    <numFmt numFmtId="172" formatCode="#,##0.00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79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5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right" wrapText="1" indent="1" readingOrder="1"/>
    </xf>
    <xf numFmtId="0" fontId="5" fillId="0" borderId="1" applyAlignment="1" pivotButton="0" quotePrefix="0" xfId="0">
      <alignment horizontal="center" wrapText="1" readingOrder="1"/>
    </xf>
    <xf numFmtId="0" fontId="4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5" fontId="2" fillId="0" borderId="0" applyAlignment="1" pivotButton="0" quotePrefix="0" xfId="0">
      <alignment wrapText="1"/>
    </xf>
    <xf numFmtId="165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6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6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7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6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8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69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168" fontId="4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68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6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6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0" fontId="0" fillId="0" borderId="25" pivotButton="0" quotePrefix="0" xfId="0"/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72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  <xf numFmtId="0" fontId="0" fillId="0" borderId="31" pivotButton="0" quotePrefix="0" xfId="0"/>
    <xf numFmtId="0" fontId="0" fillId="0" borderId="32" pivotButton="0" quotePrefix="0" xfId="0"/>
    <xf numFmtId="168" fontId="2" fillId="0" borderId="15" applyAlignment="1" pivotButton="0" quotePrefix="0" xfId="0">
      <alignment horizontal="center" vertical="top" wrapText="1"/>
    </xf>
    <xf numFmtId="169" fontId="2" fillId="0" borderId="15" applyAlignment="1" pivotButton="0" quotePrefix="0" xfId="0">
      <alignment horizontal="right" vertical="top" wrapText="1"/>
    </xf>
    <xf numFmtId="168" fontId="4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right" vertical="top" wrapText="1"/>
    </xf>
    <xf numFmtId="168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0" fontId="0" fillId="0" borderId="24" pivotButton="0" quotePrefix="0" xfId="0"/>
    <xf numFmtId="172" fontId="23" fillId="0" borderId="1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32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0" customWidth="1" min="2" max="3"/>
    <col width="13" customWidth="1" min="3" max="3"/>
    <col width="12.85546875" customWidth="1" min="4" max="4"/>
    <col hidden="1" width="3.42578125" customWidth="1" min="5" max="5"/>
    <col width="8.5703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8.5703125" customWidth="1" min="12" max="12"/>
    <col width="9.140625" customWidth="1" min="13" max="16384"/>
  </cols>
  <sheetData>
    <row r="1" ht="19.7" customHeight="1">
      <c r="A1" s="1" t="inlineStr">
        <is>
          <t>36 ВЛ 220 Благовещенская-Айгунь 1ц</t>
        </is>
      </c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02-36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36. ВЛ 220 Благовещенская-Айгунь 1ц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J24</f>
        <v>3.8358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K24</f>
        <v>1.32129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55.35" customHeight="1">
      <c r="A20" s="24" t="inlineStr">
        <is>
          <t>1</t>
        </is>
      </c>
      <c r="B20" s="25" t="inlineStr">
        <is>
          <t>02-36-01</t>
        </is>
      </c>
      <c r="C20" s="25" t="inlineStr">
        <is>
          <t>36. ВЛ 220 Благовещенская-Айгунь 1ц. Городское уч. л-во Благовещенского л-ва</t>
        </is>
      </c>
      <c r="F20" s="26" t="n">
        <v>3.49644</v>
      </c>
      <c r="G20" s="26" t="n">
        <v>0</v>
      </c>
      <c r="H20" s="26" t="n">
        <v>0</v>
      </c>
      <c r="I20" s="26" t="n">
        <v>0</v>
      </c>
      <c r="J20" s="26" t="n">
        <f>SUM(F20:I20)</f>
        <v>3.49644</v>
      </c>
      <c r="K20" s="26" t="n">
        <v>1.17374</v>
      </c>
      <c r="L20" s="27" t="n"/>
    </row>
    <row r="21" ht="55.35" customHeight="1">
      <c r="A21" s="24" t="inlineStr">
        <is>
          <t>2</t>
        </is>
      </c>
      <c r="B21" s="25" t="inlineStr">
        <is>
          <t>02-36-02</t>
        </is>
      </c>
      <c r="C21" s="25" t="inlineStr">
        <is>
          <t>36. ВЛ 220 Благовещенская-Айгунь 1ц. Городское уч. л-во Благовещенского л-ва</t>
        </is>
      </c>
      <c r="F21" s="26" t="n">
        <v>0.33936</v>
      </c>
      <c r="G21" s="26" t="n">
        <v>0</v>
      </c>
      <c r="H21" s="26" t="n">
        <v>0</v>
      </c>
      <c r="I21" s="26" t="n">
        <v>0</v>
      </c>
      <c r="J21" s="26" t="n">
        <f>SUM(F21:I21)</f>
        <v>0.33936</v>
      </c>
      <c r="K21" s="26" t="n">
        <v>0.14755</v>
      </c>
      <c r="L21" s="27" t="n"/>
    </row>
    <row r="22" ht="19.7" customHeight="1">
      <c r="A22" s="23" t="inlineStr">
        <is>
          <t>3</t>
        </is>
      </c>
      <c r="B22" s="28" t="inlineStr">
        <is>
          <t>Итого по разделу: Локальные сметы</t>
        </is>
      </c>
      <c r="C22" s="55" t="n"/>
      <c r="D22" s="55" t="n"/>
      <c r="E22" s="87" t="n"/>
      <c r="F22" s="29" t="n">
        <f>SUM(F20:F21)</f>
        <v>3.8358</v>
      </c>
      <c r="G22" s="29" t="n">
        <f>SUM(G20:G21)</f>
        <v>0</v>
      </c>
      <c r="H22" s="29" t="n">
        <f>SUM(H20:H21)</f>
        <v>0</v>
      </c>
      <c r="I22" s="29" t="n">
        <f>SUM(I20:I21)</f>
        <v>0</v>
      </c>
      <c r="J22" s="29" t="n">
        <f>SUM(J20:J21)</f>
        <v>3.8358</v>
      </c>
      <c r="K22" s="29" t="n">
        <f>SUM(K20:K21)</f>
        <v>1.32129</v>
      </c>
      <c r="L22" s="30" t="n"/>
    </row>
    <row r="23" ht="19.7" customHeight="1">
      <c r="A23" s="23" t="inlineStr">
        <is>
          <t>Всего по смете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87" t="n"/>
    </row>
    <row r="24" ht="22.5" customHeight="1">
      <c r="A24" s="23" t="n"/>
      <c r="B24" s="28" t="inlineStr">
        <is>
          <t>Всего по смете</t>
        </is>
      </c>
      <c r="C24" s="55" t="n"/>
      <c r="D24" s="55" t="n"/>
      <c r="E24" s="87" t="n"/>
      <c r="F24" s="29" t="n">
        <f>SUM(F20:F21)</f>
        <v>3.8358</v>
      </c>
      <c r="G24" s="29" t="n">
        <f>SUM(G20:G21)</f>
        <v>0</v>
      </c>
      <c r="H24" s="29" t="n">
        <f>SUM(H20:H21)</f>
        <v>0</v>
      </c>
      <c r="I24" s="29" t="n">
        <f>SUM(I20:I21)</f>
        <v>0</v>
      </c>
      <c r="J24" s="29" t="n">
        <f>SUM(J20:J21)</f>
        <v>3.8358</v>
      </c>
      <c r="K24" s="29" t="n">
        <f>SUM(K20:K21)</f>
        <v>1.32129</v>
      </c>
      <c r="L24" s="30" t="n"/>
    </row>
    <row r="25" ht="19.7" customHeight="1">
      <c r="A25" s="31" t="inlineStr">
        <is>
          <t>Главный инженер проекта</t>
        </is>
      </c>
      <c r="E25" s="32" t="n"/>
      <c r="F25" s="52" t="n"/>
      <c r="G25" s="52" t="n"/>
      <c r="H25" s="52" t="n"/>
      <c r="I25" s="52" t="n"/>
      <c r="J25" s="52" t="n"/>
      <c r="K25" s="52" t="n"/>
      <c r="L25" s="52" t="n"/>
    </row>
    <row r="26" ht="19.7" customHeight="1">
      <c r="A26" s="33" t="n"/>
      <c r="B26" s="34" t="n"/>
      <c r="E26" s="35" t="inlineStr">
        <is>
          <t>подпись   (инициалы, фамилия)</t>
        </is>
      </c>
    </row>
    <row r="27" ht="19.7" customHeight="1">
      <c r="A27" s="36" t="inlineStr">
        <is>
          <t>Отдел</t>
        </is>
      </c>
      <c r="C27" s="37" t="n"/>
      <c r="D27" s="52" t="n"/>
      <c r="E27" s="52" t="n"/>
      <c r="F27" s="38" t="inlineStr">
        <is>
          <t>Начальник</t>
        </is>
      </c>
      <c r="H27" s="32" t="n"/>
      <c r="I27" s="52" t="n"/>
      <c r="J27" s="52" t="n"/>
      <c r="K27" s="52" t="n"/>
      <c r="L27" s="52" t="n"/>
    </row>
    <row r="28" ht="19.7" customHeight="1">
      <c r="A28" s="39" t="n"/>
      <c r="B28" s="40" t="n"/>
      <c r="C28" s="41" t="n"/>
      <c r="G28" s="41" t="n"/>
      <c r="H28" s="35" t="inlineStr">
        <is>
          <t>подпись   (инициалы, фамилия)</t>
        </is>
      </c>
    </row>
    <row r="29" ht="19.7" customHeight="1">
      <c r="A29" s="31" t="inlineStr">
        <is>
          <t>Составил</t>
        </is>
      </c>
      <c r="C29" s="32" t="inlineStr">
        <is>
          <t>Григорова И. А.</t>
        </is>
      </c>
      <c r="D29" s="52" t="n"/>
      <c r="E29" s="52" t="n"/>
      <c r="F29" s="52" t="n"/>
      <c r="G29" s="52" t="n"/>
      <c r="H29" s="52" t="n"/>
      <c r="I29" s="52" t="n"/>
      <c r="J29" s="52" t="n"/>
      <c r="K29" s="52" t="n"/>
      <c r="L29" s="52" t="n"/>
    </row>
    <row r="30" ht="19.7" customHeight="1">
      <c r="A30" s="39" t="n"/>
      <c r="B30" s="40" t="n"/>
      <c r="C30" s="41" t="n"/>
    </row>
    <row r="31" ht="19.7" customHeight="1">
      <c r="A31" s="31" t="inlineStr">
        <is>
          <t>Проверил</t>
        </is>
      </c>
      <c r="C31" s="32" t="inlineStr">
        <is>
          <t>Черкасов А. В.</t>
        </is>
      </c>
      <c r="D31" s="52" t="n"/>
      <c r="E31" s="52" t="n"/>
      <c r="F31" s="52" t="n"/>
      <c r="G31" s="52" t="n"/>
      <c r="H31" s="52" t="n"/>
      <c r="I31" s="52" t="n"/>
      <c r="J31" s="52" t="n"/>
      <c r="K31" s="52" t="n"/>
      <c r="L31" s="52" t="n"/>
    </row>
    <row r="32" ht="19.7" customHeight="1">
      <c r="A32" s="33" t="n"/>
      <c r="B32" s="34" t="n"/>
      <c r="C32" s="41" t="n"/>
    </row>
    <row r="33" ht="19.7" customHeight="1"/>
  </sheetData>
  <mergeCells count="51">
    <mergeCell ref="A31:B31"/>
    <mergeCell ref="L13:L14"/>
    <mergeCell ref="C13:E14"/>
    <mergeCell ref="F16:J16"/>
    <mergeCell ref="C7:L7"/>
    <mergeCell ref="A1:E1"/>
    <mergeCell ref="A16:A17"/>
    <mergeCell ref="B24:E24"/>
    <mergeCell ref="C21:E21"/>
    <mergeCell ref="A10:D10"/>
    <mergeCell ref="C32:L32"/>
    <mergeCell ref="A3:L3"/>
    <mergeCell ref="C28:F28"/>
    <mergeCell ref="C27:E27"/>
    <mergeCell ref="B13:B14"/>
    <mergeCell ref="A8:C8"/>
    <mergeCell ref="A23:L23"/>
    <mergeCell ref="E10:L10"/>
    <mergeCell ref="C30:L30"/>
    <mergeCell ref="A11:D11"/>
    <mergeCell ref="A27:B27"/>
    <mergeCell ref="B22:E22"/>
    <mergeCell ref="A4:L4"/>
    <mergeCell ref="C16:E17"/>
    <mergeCell ref="A2:E2"/>
    <mergeCell ref="A19:L19"/>
    <mergeCell ref="A13:A14"/>
    <mergeCell ref="E11:L11"/>
    <mergeCell ref="C18:E18"/>
    <mergeCell ref="A9:C9"/>
    <mergeCell ref="K13:K14"/>
    <mergeCell ref="A25:D25"/>
    <mergeCell ref="B26:D26"/>
    <mergeCell ref="H28:L28"/>
    <mergeCell ref="C29:L29"/>
    <mergeCell ref="F27:G27"/>
    <mergeCell ref="C15:E15"/>
    <mergeCell ref="F13:J13"/>
    <mergeCell ref="E26:L26"/>
    <mergeCell ref="D9:K9"/>
    <mergeCell ref="H27:L27"/>
    <mergeCell ref="C31:L31"/>
    <mergeCell ref="A29:B29"/>
    <mergeCell ref="D8:K8"/>
    <mergeCell ref="E25:L25"/>
    <mergeCell ref="A6:C6"/>
    <mergeCell ref="K16:K17"/>
    <mergeCell ref="L16:L17"/>
    <mergeCell ref="B16:B17"/>
    <mergeCell ref="C20:E20"/>
    <mergeCell ref="D6:L6"/>
  </mergeCells>
  <pageMargins left="0.5905511811023623" right="0.1968503937007874" top="0.7874015748031497" bottom="0.5905511811023623" header="0.1968503937007874" footer="0.1968503937007874"/>
  <pageSetup orientation="portrait" paperSize="9" scale="97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32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0" customWidth="1" min="2" max="3"/>
    <col width="13" customWidth="1" min="3" max="3"/>
    <col width="12.85546875" customWidth="1" min="4" max="4"/>
    <col hidden="1" width="3.42578125" customWidth="1" min="5" max="5"/>
    <col width="8.5703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8.5703125" customWidth="1" min="12" max="12"/>
    <col width="9.140625" customWidth="1" min="13" max="16384"/>
  </cols>
  <sheetData>
    <row r="1" ht="19.7" customHeight="1">
      <c r="A1" s="1" t="inlineStr">
        <is>
          <t>36 ВЛ 220 Благовещенская-Айгунь 1ц</t>
        </is>
      </c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02-36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36. ВЛ 220 Благовещенская-Айгунь 1ц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J24</f>
        <v>224.75458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K24</f>
        <v>94.15516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55.35" customHeight="1">
      <c r="A20" s="24" t="inlineStr">
        <is>
          <t>1</t>
        </is>
      </c>
      <c r="B20" s="25" t="inlineStr">
        <is>
          <t>02-36-01</t>
        </is>
      </c>
      <c r="C20" s="25" t="inlineStr">
        <is>
          <t>36. ВЛ 220 Благовещенская-Айгунь 1ц. Городское уч. л-во Благовещенского л-ва</t>
        </is>
      </c>
      <c r="F20" s="26" t="n">
        <v>200.57143</v>
      </c>
      <c r="G20" s="26" t="n">
        <v>0</v>
      </c>
      <c r="H20" s="26" t="n">
        <v>0</v>
      </c>
      <c r="I20" s="26" t="n">
        <v>0</v>
      </c>
      <c r="J20" s="26" t="n">
        <f>SUM(F20:I20)</f>
        <v>200.57143</v>
      </c>
      <c r="K20" s="26" t="n">
        <v>83.64073999999999</v>
      </c>
      <c r="L20" s="27" t="n"/>
    </row>
    <row r="21" ht="55.35" customHeight="1">
      <c r="A21" s="24" t="inlineStr">
        <is>
          <t>2</t>
        </is>
      </c>
      <c r="B21" s="25" t="inlineStr">
        <is>
          <t>02-36-02</t>
        </is>
      </c>
      <c r="C21" s="25" t="inlineStr">
        <is>
          <t>36. ВЛ 220 Благовещенская-Айгунь 1ц. Городское уч. л-во Благовещенского л-ва</t>
        </is>
      </c>
      <c r="F21" s="26" t="n">
        <v>24.18315</v>
      </c>
      <c r="G21" s="26" t="n">
        <v>0</v>
      </c>
      <c r="H21" s="26" t="n">
        <v>0</v>
      </c>
      <c r="I21" s="26" t="n">
        <v>0</v>
      </c>
      <c r="J21" s="26" t="n">
        <f>SUM(F21:I21)</f>
        <v>24.18315</v>
      </c>
      <c r="K21" s="26" t="n">
        <v>10.51442</v>
      </c>
      <c r="L21" s="27" t="n"/>
    </row>
    <row r="22" ht="19.7" customHeight="1">
      <c r="A22" s="23" t="inlineStr">
        <is>
          <t>3</t>
        </is>
      </c>
      <c r="B22" s="28" t="inlineStr">
        <is>
          <t>Итого по разделу: Локальные сметы</t>
        </is>
      </c>
      <c r="C22" s="55" t="n"/>
      <c r="D22" s="55" t="n"/>
      <c r="E22" s="87" t="n"/>
      <c r="F22" s="29" t="n">
        <f>SUM(F20:F21)</f>
        <v>224.75458</v>
      </c>
      <c r="G22" s="29" t="n">
        <f>SUM(G20:G21)</f>
        <v>0</v>
      </c>
      <c r="H22" s="29" t="n">
        <f>SUM(H20:H21)</f>
        <v>0</v>
      </c>
      <c r="I22" s="29" t="n">
        <f>SUM(I20:I21)</f>
        <v>0</v>
      </c>
      <c r="J22" s="29" t="n">
        <f>SUM(J20:J21)</f>
        <v>224.75458</v>
      </c>
      <c r="K22" s="29" t="n">
        <f>SUM(K20:K21)</f>
        <v>94.15516</v>
      </c>
      <c r="L22" s="30" t="n"/>
    </row>
    <row r="23" ht="19.7" customHeight="1">
      <c r="A23" s="23" t="inlineStr">
        <is>
          <t>Всего по смете</t>
        </is>
      </c>
      <c r="B23" s="55" t="n"/>
      <c r="C23" s="55" t="n"/>
      <c r="D23" s="55" t="n"/>
      <c r="E23" s="55" t="n"/>
      <c r="F23" s="55" t="n"/>
      <c r="G23" s="55" t="n"/>
      <c r="H23" s="55" t="n"/>
      <c r="I23" s="55" t="n"/>
      <c r="J23" s="55" t="n"/>
      <c r="K23" s="55" t="n"/>
      <c r="L23" s="87" t="n"/>
    </row>
    <row r="24" ht="22.5" customHeight="1">
      <c r="A24" s="23" t="n"/>
      <c r="B24" s="28" t="inlineStr">
        <is>
          <t>Всего по смете</t>
        </is>
      </c>
      <c r="C24" s="55" t="n"/>
      <c r="D24" s="55" t="n"/>
      <c r="E24" s="87" t="n"/>
      <c r="F24" s="29" t="n">
        <f>SUM(F20:F21)</f>
        <v>224.75458</v>
      </c>
      <c r="G24" s="29" t="n">
        <f>SUM(G20:G21)</f>
        <v>0</v>
      </c>
      <c r="H24" s="29" t="n">
        <f>SUM(H20:H21)</f>
        <v>0</v>
      </c>
      <c r="I24" s="29" t="n">
        <f>SUM(I20:I21)</f>
        <v>0</v>
      </c>
      <c r="J24" s="29" t="n">
        <f>SUM(J20:J21)</f>
        <v>224.75458</v>
      </c>
      <c r="K24" s="29" t="n">
        <f>SUM(K20:K21)</f>
        <v>94.15516</v>
      </c>
      <c r="L24" s="30" t="n"/>
    </row>
    <row r="25" ht="19.7" customHeight="1">
      <c r="A25" s="31" t="inlineStr">
        <is>
          <t>Главный инженер проекта</t>
        </is>
      </c>
      <c r="E25" s="32" t="n"/>
      <c r="F25" s="52" t="n"/>
      <c r="G25" s="52" t="n"/>
      <c r="H25" s="52" t="n"/>
      <c r="I25" s="52" t="n"/>
      <c r="J25" s="52" t="n"/>
      <c r="K25" s="52" t="n"/>
      <c r="L25" s="52" t="n"/>
    </row>
    <row r="26" ht="19.7" customHeight="1">
      <c r="A26" s="33" t="n"/>
      <c r="B26" s="34" t="n"/>
      <c r="E26" s="35" t="inlineStr">
        <is>
          <t>подпись   (инициалы, фамилия)</t>
        </is>
      </c>
    </row>
    <row r="27" ht="19.7" customHeight="1">
      <c r="A27" s="36" t="inlineStr">
        <is>
          <t>Отдел</t>
        </is>
      </c>
      <c r="C27" s="37" t="n"/>
      <c r="D27" s="52" t="n"/>
      <c r="E27" s="52" t="n"/>
      <c r="F27" s="38" t="inlineStr">
        <is>
          <t>Начальник</t>
        </is>
      </c>
      <c r="H27" s="32" t="n"/>
      <c r="I27" s="52" t="n"/>
      <c r="J27" s="52" t="n"/>
      <c r="K27" s="52" t="n"/>
      <c r="L27" s="52" t="n"/>
    </row>
    <row r="28" ht="19.7" customHeight="1">
      <c r="A28" s="39" t="n"/>
      <c r="B28" s="40" t="n"/>
      <c r="C28" s="41" t="n"/>
      <c r="G28" s="41" t="n"/>
      <c r="H28" s="35" t="inlineStr">
        <is>
          <t>подпись   (инициалы, фамилия)</t>
        </is>
      </c>
    </row>
    <row r="29" ht="19.7" customHeight="1">
      <c r="A29" s="31" t="inlineStr">
        <is>
          <t>Составил</t>
        </is>
      </c>
      <c r="C29" s="32" t="inlineStr">
        <is>
          <t>Григорова И. А.</t>
        </is>
      </c>
      <c r="D29" s="52" t="n"/>
      <c r="E29" s="52" t="n"/>
      <c r="F29" s="52" t="n"/>
      <c r="G29" s="52" t="n"/>
      <c r="H29" s="52" t="n"/>
      <c r="I29" s="52" t="n"/>
      <c r="J29" s="52" t="n"/>
      <c r="K29" s="52" t="n"/>
      <c r="L29" s="52" t="n"/>
    </row>
    <row r="30" ht="19.7" customHeight="1">
      <c r="A30" s="39" t="n"/>
      <c r="B30" s="40" t="n"/>
      <c r="C30" s="41" t="n"/>
    </row>
    <row r="31" ht="19.7" customHeight="1">
      <c r="A31" s="31" t="inlineStr">
        <is>
          <t>Проверил</t>
        </is>
      </c>
      <c r="C31" s="32" t="inlineStr">
        <is>
          <t>Черкасов А. В.</t>
        </is>
      </c>
      <c r="D31" s="52" t="n"/>
      <c r="E31" s="52" t="n"/>
      <c r="F31" s="52" t="n"/>
      <c r="G31" s="52" t="n"/>
      <c r="H31" s="52" t="n"/>
      <c r="I31" s="52" t="n"/>
      <c r="J31" s="52" t="n"/>
      <c r="K31" s="52" t="n"/>
      <c r="L31" s="52" t="n"/>
    </row>
    <row r="32" ht="19.7" customHeight="1">
      <c r="A32" s="33" t="n"/>
      <c r="B32" s="34" t="n"/>
      <c r="C32" s="41" t="n"/>
    </row>
    <row r="33" ht="19.7" customHeight="1"/>
  </sheetData>
  <mergeCells count="51">
    <mergeCell ref="A31:B31"/>
    <mergeCell ref="L13:L14"/>
    <mergeCell ref="C13:E14"/>
    <mergeCell ref="F16:J16"/>
    <mergeCell ref="C7:L7"/>
    <mergeCell ref="A1:E1"/>
    <mergeCell ref="A16:A17"/>
    <mergeCell ref="B24:E24"/>
    <mergeCell ref="C21:E21"/>
    <mergeCell ref="A10:D10"/>
    <mergeCell ref="C32:L32"/>
    <mergeCell ref="A3:L3"/>
    <mergeCell ref="C28:F28"/>
    <mergeCell ref="C27:E27"/>
    <mergeCell ref="B13:B14"/>
    <mergeCell ref="A8:C8"/>
    <mergeCell ref="A23:L23"/>
    <mergeCell ref="E10:L10"/>
    <mergeCell ref="C30:L30"/>
    <mergeCell ref="A11:D11"/>
    <mergeCell ref="A27:B27"/>
    <mergeCell ref="B22:E22"/>
    <mergeCell ref="A4:L4"/>
    <mergeCell ref="C16:E17"/>
    <mergeCell ref="A2:E2"/>
    <mergeCell ref="A19:L19"/>
    <mergeCell ref="A13:A14"/>
    <mergeCell ref="E11:L11"/>
    <mergeCell ref="C18:E18"/>
    <mergeCell ref="A9:C9"/>
    <mergeCell ref="K13:K14"/>
    <mergeCell ref="A25:D25"/>
    <mergeCell ref="B26:D26"/>
    <mergeCell ref="H28:L28"/>
    <mergeCell ref="C29:L29"/>
    <mergeCell ref="F27:G27"/>
    <mergeCell ref="C15:E15"/>
    <mergeCell ref="F13:J13"/>
    <mergeCell ref="E26:L26"/>
    <mergeCell ref="D9:K9"/>
    <mergeCell ref="H27:L27"/>
    <mergeCell ref="C31:L31"/>
    <mergeCell ref="A29:B29"/>
    <mergeCell ref="D8:K8"/>
    <mergeCell ref="E25:L25"/>
    <mergeCell ref="A6:C6"/>
    <mergeCell ref="K16:K17"/>
    <mergeCell ref="L16:L17"/>
    <mergeCell ref="B16:B17"/>
    <mergeCell ref="C20:E20"/>
    <mergeCell ref="D6:L6"/>
  </mergeCells>
  <pageMargins left="0.5905511811023623" right="0.1968503937007874" top="0.7874015748031497" bottom="0.5905511811023623" header="0.1968503937007874" footer="0.1968503937007874"/>
  <pageSetup orientation="portrait" paperSize="9" scale="97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36. ВЛ 220 Благовещенская-Айгунь 1ц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02-36-01</t>
        </is>
      </c>
    </row>
    <row r="25" ht="19.35" customHeight="1">
      <c r="A25" s="56" t="inlineStr">
        <is>
          <t>36. ВЛ 220 Благовещенская-Айгунь 1ц. Городское уч. л-во Благовещенского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71.61</v>
      </c>
      <c r="M31" s="65" t="n">
        <v>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200.57</v>
      </c>
      <c r="E32" s="72" t="inlineStr">
        <is>
          <t>(</t>
        </is>
      </c>
      <c r="F32" s="71" t="n">
        <v>3.5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118.98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12.51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200.57</v>
      </c>
      <c r="E34" s="72" t="inlineStr">
        <is>
          <t>(</t>
        </is>
      </c>
      <c r="F34" s="78" t="n">
        <v>3.5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69" t="n"/>
      <c r="M42" s="269" t="n"/>
      <c r="N42" s="270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9" t="n"/>
      <c r="E44" s="270" t="n"/>
      <c r="F44" s="93" t="inlineStr">
        <is>
          <t>100 м2</t>
        </is>
      </c>
      <c r="G44" s="94" t="n">
        <v>17</v>
      </c>
      <c r="H44" s="95" t="n">
        <v>1</v>
      </c>
      <c r="I44" s="95" t="n">
        <v>17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9" t="n"/>
      <c r="E45" s="270" t="n"/>
      <c r="F45" s="99" t="n"/>
      <c r="G45" s="99" t="n"/>
      <c r="H45" s="99" t="n"/>
      <c r="I45" s="100" t="n"/>
      <c r="J45" s="101" t="n">
        <v>37.79</v>
      </c>
      <c r="K45" s="271" t="n">
        <v>1.2</v>
      </c>
      <c r="L45" s="101" t="n">
        <v>770.92</v>
      </c>
      <c r="M45" s="101" t="n">
        <v>71.26000000000001</v>
      </c>
      <c r="N45" s="103" t="n">
        <v>54935.76</v>
      </c>
    </row>
    <row r="46" ht="19.35" customHeight="1">
      <c r="A46" s="96" t="n"/>
      <c r="B46" s="104" t="n"/>
      <c r="C46" s="98" t="inlineStr">
        <is>
          <t>ЗТ</t>
        </is>
      </c>
      <c r="D46" s="269" t="n"/>
      <c r="E46" s="270" t="n"/>
      <c r="F46" s="105" t="inlineStr">
        <is>
          <t>чел.-ч</t>
        </is>
      </c>
      <c r="G46" s="101" t="n">
        <v>4.43</v>
      </c>
      <c r="H46" s="271" t="n">
        <v>1.2</v>
      </c>
      <c r="I46" s="272" t="n">
        <v>90.372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9" t="n"/>
      <c r="E47" s="270" t="n"/>
      <c r="F47" s="99" t="n"/>
      <c r="G47" s="107" t="n"/>
      <c r="H47" s="107" t="n"/>
      <c r="I47" s="100" t="n"/>
      <c r="J47" s="101" t="n">
        <v>37.79</v>
      </c>
      <c r="K47" s="100" t="n"/>
      <c r="L47" s="101" t="n">
        <v>770.92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69" t="n"/>
      <c r="E48" s="270" t="n"/>
      <c r="F48" s="99" t="n"/>
      <c r="G48" s="107" t="n"/>
      <c r="H48" s="107" t="n"/>
      <c r="I48" s="100" t="n"/>
      <c r="J48" s="100" t="n"/>
      <c r="K48" s="100" t="n"/>
      <c r="L48" s="101" t="n">
        <v>770.92</v>
      </c>
      <c r="M48" s="100" t="n"/>
      <c r="N48" s="103" t="n">
        <v>54935.76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9" t="n"/>
      <c r="E49" s="270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1" t="n">
        <v>686.12</v>
      </c>
      <c r="M49" s="100" t="n"/>
      <c r="N49" s="113" t="n">
        <v>48892.83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9" t="n"/>
      <c r="E50" s="270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316.08</v>
      </c>
      <c r="M50" s="100" t="n"/>
      <c r="N50" s="103" t="n">
        <v>22523.66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69" t="n"/>
      <c r="E51" s="270" t="n"/>
      <c r="F51" s="100" t="n"/>
      <c r="G51" s="107" t="n"/>
      <c r="H51" s="107" t="n"/>
      <c r="I51" s="114" t="n"/>
      <c r="J51" s="114" t="n"/>
      <c r="K51" s="114" t="n"/>
      <c r="L51" s="115" t="n">
        <v>1773.12</v>
      </c>
      <c r="M51" s="114" t="n"/>
      <c r="N51" s="94" t="n"/>
    </row>
    <row r="52" ht="19.35" customHeight="1">
      <c r="A52" s="90" t="inlineStr">
        <is>
          <t>Пролет 16-18,24-28,29-37 (в остальных пролетах вырубки нет)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9" t="n"/>
      <c r="E53" s="270" t="n"/>
      <c r="F53" s="93" t="inlineStr">
        <is>
          <t>100 шт</t>
        </is>
      </c>
      <c r="G53" s="94" t="n">
        <v>0.2</v>
      </c>
      <c r="H53" s="95" t="n">
        <v>1</v>
      </c>
      <c r="I53" s="273" t="n">
        <v>0.2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9" t="n"/>
      <c r="E54" s="270" t="n"/>
      <c r="F54" s="99" t="n"/>
      <c r="G54" s="99" t="n"/>
      <c r="H54" s="99" t="n"/>
      <c r="I54" s="100" t="n"/>
      <c r="J54" s="101" t="n">
        <v>48.97</v>
      </c>
      <c r="K54" s="271" t="n">
        <v>1.2</v>
      </c>
      <c r="L54" s="101" t="n">
        <v>11.75</v>
      </c>
      <c r="M54" s="101" t="n">
        <v>71.26000000000001</v>
      </c>
      <c r="N54" s="101" t="n">
        <v>837.3099999999999</v>
      </c>
    </row>
    <row r="55" ht="19.35" customHeight="1">
      <c r="A55" s="96" t="n"/>
      <c r="B55" s="104" t="n"/>
      <c r="C55" s="98" t="inlineStr">
        <is>
          <t>ЗТ</t>
        </is>
      </c>
      <c r="D55" s="269" t="n"/>
      <c r="E55" s="270" t="n"/>
      <c r="F55" s="105" t="inlineStr">
        <is>
          <t>чел.-ч</t>
        </is>
      </c>
      <c r="G55" s="101" t="n">
        <v>5.21</v>
      </c>
      <c r="H55" s="271" t="n">
        <v>1.2</v>
      </c>
      <c r="I55" s="274" t="n">
        <v>1.2504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9" t="n"/>
      <c r="E56" s="270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11.75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69" t="n"/>
      <c r="E57" s="270" t="n"/>
      <c r="F57" s="99" t="n"/>
      <c r="G57" s="107" t="n"/>
      <c r="H57" s="107" t="n"/>
      <c r="I57" s="100" t="n"/>
      <c r="J57" s="100" t="n"/>
      <c r="K57" s="100" t="n"/>
      <c r="L57" s="101" t="n">
        <v>11.75</v>
      </c>
      <c r="M57" s="100" t="n"/>
      <c r="N57" s="101" t="n">
        <v>837.3099999999999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9" t="n"/>
      <c r="E58" s="270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10.46</v>
      </c>
      <c r="M58" s="100" t="n"/>
      <c r="N58" s="118" t="n">
        <v>745.21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9" t="n"/>
      <c r="E59" s="270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4.82</v>
      </c>
      <c r="M59" s="100" t="n"/>
      <c r="N59" s="101" t="n">
        <v>343.3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69" t="n"/>
      <c r="E60" s="270" t="n"/>
      <c r="F60" s="100" t="n"/>
      <c r="G60" s="107" t="n"/>
      <c r="H60" s="107" t="n"/>
      <c r="I60" s="114" t="n"/>
      <c r="J60" s="114" t="n"/>
      <c r="K60" s="114" t="n"/>
      <c r="L60" s="119" t="n">
        <v>27.03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9" t="n"/>
      <c r="E61" s="270" t="n"/>
      <c r="F61" s="93" t="inlineStr">
        <is>
          <t>100 шт</t>
        </is>
      </c>
      <c r="G61" s="94" t="n">
        <v>0.11</v>
      </c>
      <c r="H61" s="95" t="n">
        <v>1</v>
      </c>
      <c r="I61" s="119" t="n">
        <v>0.11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9" t="n"/>
      <c r="E62" s="270" t="n"/>
      <c r="F62" s="99" t="n"/>
      <c r="G62" s="99" t="n"/>
      <c r="H62" s="99" t="n"/>
      <c r="I62" s="100" t="n"/>
      <c r="J62" s="101" t="n">
        <v>94.94</v>
      </c>
      <c r="K62" s="271" t="n">
        <v>1.2</v>
      </c>
      <c r="L62" s="101" t="n">
        <v>12.53</v>
      </c>
      <c r="M62" s="101" t="n">
        <v>71.26000000000001</v>
      </c>
      <c r="N62" s="101" t="n">
        <v>892.89</v>
      </c>
    </row>
    <row r="63" ht="19.35" customHeight="1">
      <c r="A63" s="96" t="n"/>
      <c r="B63" s="104" t="n"/>
      <c r="C63" s="98" t="inlineStr">
        <is>
          <t>ЗТ</t>
        </is>
      </c>
      <c r="D63" s="269" t="n"/>
      <c r="E63" s="270" t="n"/>
      <c r="F63" s="105" t="inlineStr">
        <is>
          <t>чел.-ч</t>
        </is>
      </c>
      <c r="G63" s="275" t="n">
        <v>10.1</v>
      </c>
      <c r="H63" s="271" t="n">
        <v>1.2</v>
      </c>
      <c r="I63" s="274" t="n">
        <v>1.3332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9" t="n"/>
      <c r="E64" s="270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12.53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69" t="n"/>
      <c r="E65" s="270" t="n"/>
      <c r="F65" s="99" t="n"/>
      <c r="G65" s="107" t="n"/>
      <c r="H65" s="107" t="n"/>
      <c r="I65" s="100" t="n"/>
      <c r="J65" s="100" t="n"/>
      <c r="K65" s="100" t="n"/>
      <c r="L65" s="101" t="n">
        <v>12.53</v>
      </c>
      <c r="M65" s="100" t="n"/>
      <c r="N65" s="101" t="n">
        <v>892.89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9" t="n"/>
      <c r="E66" s="270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11.15</v>
      </c>
      <c r="M66" s="100" t="n"/>
      <c r="N66" s="118" t="n">
        <v>794.67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9" t="n"/>
      <c r="E67" s="270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5.14</v>
      </c>
      <c r="M67" s="100" t="n"/>
      <c r="N67" s="101" t="n">
        <v>366.08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69" t="n"/>
      <c r="E68" s="270" t="n"/>
      <c r="F68" s="100" t="n"/>
      <c r="G68" s="107" t="n"/>
      <c r="H68" s="107" t="n"/>
      <c r="I68" s="114" t="n"/>
      <c r="J68" s="114" t="n"/>
      <c r="K68" s="114" t="n"/>
      <c r="L68" s="119" t="n">
        <v>28.82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9" t="n"/>
      <c r="E69" s="270" t="n"/>
      <c r="F69" s="93" t="inlineStr">
        <is>
          <t>100 шт</t>
        </is>
      </c>
      <c r="G69" s="94" t="n">
        <v>0.04</v>
      </c>
      <c r="H69" s="95" t="n">
        <v>1</v>
      </c>
      <c r="I69" s="119" t="n">
        <v>0.04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9" t="n"/>
      <c r="E70" s="270" t="n"/>
      <c r="F70" s="99" t="n"/>
      <c r="G70" s="99" t="n"/>
      <c r="H70" s="99" t="n"/>
      <c r="I70" s="100" t="n"/>
      <c r="J70" s="101" t="n">
        <v>125.96</v>
      </c>
      <c r="K70" s="271" t="n">
        <v>1.2</v>
      </c>
      <c r="L70" s="101" t="n">
        <v>6.05</v>
      </c>
      <c r="M70" s="101" t="n">
        <v>71.26000000000001</v>
      </c>
      <c r="N70" s="101" t="n">
        <v>431.12</v>
      </c>
    </row>
    <row r="71" ht="19.35" customHeight="1">
      <c r="A71" s="96" t="n"/>
      <c r="B71" s="104" t="n"/>
      <c r="C71" s="98" t="inlineStr">
        <is>
          <t>ЗТ</t>
        </is>
      </c>
      <c r="D71" s="269" t="n"/>
      <c r="E71" s="270" t="n"/>
      <c r="F71" s="105" t="inlineStr">
        <is>
          <t>чел.-ч</t>
        </is>
      </c>
      <c r="G71" s="275" t="n">
        <v>13.4</v>
      </c>
      <c r="H71" s="271" t="n">
        <v>1.2</v>
      </c>
      <c r="I71" s="274" t="n">
        <v>0.6432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9" t="n"/>
      <c r="E72" s="270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6.05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69" t="n"/>
      <c r="E73" s="270" t="n"/>
      <c r="F73" s="99" t="n"/>
      <c r="G73" s="107" t="n"/>
      <c r="H73" s="107" t="n"/>
      <c r="I73" s="100" t="n"/>
      <c r="J73" s="100" t="n"/>
      <c r="K73" s="100" t="n"/>
      <c r="L73" s="101" t="n">
        <v>6.05</v>
      </c>
      <c r="M73" s="100" t="n"/>
      <c r="N73" s="101" t="n">
        <v>431.12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9" t="n"/>
      <c r="E74" s="270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5.38</v>
      </c>
      <c r="M74" s="100" t="n"/>
      <c r="N74" s="118" t="n">
        <v>383.7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9" t="n"/>
      <c r="E75" s="270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2.48</v>
      </c>
      <c r="M75" s="100" t="n"/>
      <c r="N75" s="101" t="n">
        <v>176.76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69" t="n"/>
      <c r="E76" s="270" t="n"/>
      <c r="F76" s="100" t="n"/>
      <c r="G76" s="107" t="n"/>
      <c r="H76" s="107" t="n"/>
      <c r="I76" s="114" t="n"/>
      <c r="J76" s="114" t="n"/>
      <c r="K76" s="114" t="n"/>
      <c r="L76" s="119" t="n">
        <v>13.91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69" t="n"/>
      <c r="E77" s="270" t="n"/>
      <c r="F77" s="93" t="inlineStr">
        <is>
          <t>100 шт</t>
        </is>
      </c>
      <c r="G77" s="94" t="n">
        <v>0.19</v>
      </c>
      <c r="H77" s="95" t="n">
        <v>1</v>
      </c>
      <c r="I77" s="119" t="n">
        <v>0.19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9" t="n"/>
      <c r="E78" s="270" t="n"/>
      <c r="F78" s="99" t="n"/>
      <c r="G78" s="99" t="n"/>
      <c r="H78" s="99" t="n"/>
      <c r="I78" s="100" t="n"/>
      <c r="J78" s="101" t="n">
        <v>59.22</v>
      </c>
      <c r="K78" s="271" t="n">
        <v>1.2</v>
      </c>
      <c r="L78" s="101" t="n">
        <v>13.5</v>
      </c>
      <c r="M78" s="101" t="n">
        <v>71.26000000000001</v>
      </c>
      <c r="N78" s="101" t="n">
        <v>962.01</v>
      </c>
    </row>
    <row r="79" ht="19.35" customHeight="1">
      <c r="A79" s="96" t="n"/>
      <c r="B79" s="104" t="n"/>
      <c r="C79" s="98" t="inlineStr">
        <is>
          <t>ЗТ</t>
        </is>
      </c>
      <c r="D79" s="269" t="n"/>
      <c r="E79" s="270" t="n"/>
      <c r="F79" s="105" t="inlineStr">
        <is>
          <t>чел.-ч</t>
        </is>
      </c>
      <c r="G79" s="275" t="n">
        <v>6.3</v>
      </c>
      <c r="H79" s="271" t="n">
        <v>1.2</v>
      </c>
      <c r="I79" s="274" t="n">
        <v>1.4364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69" t="n"/>
      <c r="E80" s="270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13.5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69" t="n"/>
      <c r="E81" s="270" t="n"/>
      <c r="F81" s="99" t="n"/>
      <c r="G81" s="107" t="n"/>
      <c r="H81" s="107" t="n"/>
      <c r="I81" s="100" t="n"/>
      <c r="J81" s="100" t="n"/>
      <c r="K81" s="100" t="n"/>
      <c r="L81" s="101" t="n">
        <v>13.5</v>
      </c>
      <c r="M81" s="100" t="n"/>
      <c r="N81" s="101" t="n">
        <v>962.01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69" t="n"/>
      <c r="E82" s="270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12.02</v>
      </c>
      <c r="M82" s="100" t="n"/>
      <c r="N82" s="118" t="n">
        <v>856.1900000000001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69" t="n"/>
      <c r="E83" s="270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5.54</v>
      </c>
      <c r="M83" s="100" t="n"/>
      <c r="N83" s="101" t="n">
        <v>394.42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69" t="n"/>
      <c r="E84" s="270" t="n"/>
      <c r="F84" s="100" t="n"/>
      <c r="G84" s="107" t="n"/>
      <c r="H84" s="107" t="n"/>
      <c r="I84" s="114" t="n"/>
      <c r="J84" s="114" t="n"/>
      <c r="K84" s="114" t="n"/>
      <c r="L84" s="119" t="n">
        <v>31.06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69" t="n"/>
      <c r="E85" s="270" t="n"/>
      <c r="F85" s="93" t="inlineStr">
        <is>
          <t>100 шт</t>
        </is>
      </c>
      <c r="G85" s="94" t="n">
        <v>0.09</v>
      </c>
      <c r="H85" s="95" t="n">
        <v>1</v>
      </c>
      <c r="I85" s="119" t="n">
        <v>0.09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69" t="n"/>
      <c r="E86" s="270" t="n"/>
      <c r="F86" s="99" t="n"/>
      <c r="G86" s="99" t="n"/>
      <c r="H86" s="99" t="n"/>
      <c r="I86" s="100" t="n"/>
      <c r="J86" s="101" t="n">
        <v>115.62</v>
      </c>
      <c r="K86" s="271" t="n">
        <v>1.2</v>
      </c>
      <c r="L86" s="101" t="n">
        <v>12.49</v>
      </c>
      <c r="M86" s="101" t="n">
        <v>71.26000000000001</v>
      </c>
      <c r="N86" s="101" t="n">
        <v>890.04</v>
      </c>
    </row>
    <row r="87" ht="19.35" customHeight="1">
      <c r="A87" s="96" t="n"/>
      <c r="B87" s="104" t="n"/>
      <c r="C87" s="98" t="inlineStr">
        <is>
          <t>ЗТ</t>
        </is>
      </c>
      <c r="D87" s="269" t="n"/>
      <c r="E87" s="270" t="n"/>
      <c r="F87" s="105" t="inlineStr">
        <is>
          <t>чел.-ч</t>
        </is>
      </c>
      <c r="G87" s="275" t="n">
        <v>12.3</v>
      </c>
      <c r="H87" s="271" t="n">
        <v>1.2</v>
      </c>
      <c r="I87" s="274" t="n">
        <v>1.3284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69" t="n"/>
      <c r="E88" s="270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12.49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69" t="n"/>
      <c r="E89" s="270" t="n"/>
      <c r="F89" s="99" t="n"/>
      <c r="G89" s="107" t="n"/>
      <c r="H89" s="107" t="n"/>
      <c r="I89" s="100" t="n"/>
      <c r="J89" s="100" t="n"/>
      <c r="K89" s="100" t="n"/>
      <c r="L89" s="101" t="n">
        <v>12.49</v>
      </c>
      <c r="M89" s="100" t="n"/>
      <c r="N89" s="101" t="n">
        <v>890.04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69" t="n"/>
      <c r="E90" s="270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11.12</v>
      </c>
      <c r="M90" s="100" t="n"/>
      <c r="N90" s="118" t="n">
        <v>792.14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69" t="n"/>
      <c r="E91" s="270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5.12</v>
      </c>
      <c r="M91" s="100" t="n"/>
      <c r="N91" s="101" t="n">
        <v>364.92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69" t="n"/>
      <c r="E92" s="270" t="n"/>
      <c r="F92" s="100" t="n"/>
      <c r="G92" s="107" t="n"/>
      <c r="H92" s="107" t="n"/>
      <c r="I92" s="114" t="n"/>
      <c r="J92" s="114" t="n"/>
      <c r="K92" s="114" t="n"/>
      <c r="L92" s="119" t="n">
        <v>28.73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69" t="n"/>
      <c r="E93" s="270" t="n"/>
      <c r="F93" s="93" t="inlineStr">
        <is>
          <t>100 шт</t>
        </is>
      </c>
      <c r="G93" s="94" t="n">
        <v>0.04</v>
      </c>
      <c r="H93" s="95" t="n">
        <v>1</v>
      </c>
      <c r="I93" s="119" t="n">
        <v>0.04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69" t="n"/>
      <c r="E94" s="270" t="n"/>
      <c r="F94" s="99" t="n"/>
      <c r="G94" s="99" t="n"/>
      <c r="H94" s="99" t="n"/>
      <c r="I94" s="100" t="n"/>
      <c r="J94" s="101" t="n">
        <v>154.16</v>
      </c>
      <c r="K94" s="271" t="n">
        <v>1.2</v>
      </c>
      <c r="L94" s="101" t="n">
        <v>7.4</v>
      </c>
      <c r="M94" s="101" t="n">
        <v>71.26000000000001</v>
      </c>
      <c r="N94" s="101" t="n">
        <v>527.3200000000001</v>
      </c>
    </row>
    <row r="95" ht="19.35" customHeight="1">
      <c r="A95" s="96" t="n"/>
      <c r="B95" s="104" t="n"/>
      <c r="C95" s="98" t="inlineStr">
        <is>
          <t>ЗТ</t>
        </is>
      </c>
      <c r="D95" s="269" t="n"/>
      <c r="E95" s="270" t="n"/>
      <c r="F95" s="105" t="inlineStr">
        <is>
          <t>чел.-ч</t>
        </is>
      </c>
      <c r="G95" s="275" t="n">
        <v>16.4</v>
      </c>
      <c r="H95" s="271" t="n">
        <v>1.2</v>
      </c>
      <c r="I95" s="274" t="n">
        <v>0.7872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69" t="n"/>
      <c r="E96" s="270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7.4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69" t="n"/>
      <c r="E97" s="270" t="n"/>
      <c r="F97" s="99" t="n"/>
      <c r="G97" s="107" t="n"/>
      <c r="H97" s="107" t="n"/>
      <c r="I97" s="100" t="n"/>
      <c r="J97" s="100" t="n"/>
      <c r="K97" s="100" t="n"/>
      <c r="L97" s="101" t="n">
        <v>7.4</v>
      </c>
      <c r="M97" s="100" t="n"/>
      <c r="N97" s="101" t="n">
        <v>527.3200000000001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69" t="n"/>
      <c r="E98" s="270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6.59</v>
      </c>
      <c r="M98" s="100" t="n"/>
      <c r="N98" s="118" t="n">
        <v>469.31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69" t="n"/>
      <c r="E99" s="270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3.03</v>
      </c>
      <c r="M99" s="100" t="n"/>
      <c r="N99" s="101" t="n">
        <v>216.2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69" t="n"/>
      <c r="E100" s="270" t="n"/>
      <c r="F100" s="100" t="n"/>
      <c r="G100" s="107" t="n"/>
      <c r="H100" s="107" t="n"/>
      <c r="I100" s="114" t="n"/>
      <c r="J100" s="114" t="n"/>
      <c r="K100" s="114" t="n"/>
      <c r="L100" s="119" t="n">
        <v>17.02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9" t="n"/>
      <c r="E101" s="270" t="n"/>
      <c r="F101" s="93" t="inlineStr">
        <is>
          <t>100 шт</t>
        </is>
      </c>
      <c r="G101" s="94" t="n">
        <v>0.39</v>
      </c>
      <c r="H101" s="95" t="n">
        <v>1</v>
      </c>
      <c r="I101" s="119" t="n">
        <v>0.39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69" t="n"/>
      <c r="E102" s="270" t="n"/>
      <c r="F102" s="99" t="n"/>
      <c r="G102" s="99" t="n"/>
      <c r="H102" s="99" t="n"/>
      <c r="I102" s="100" t="n"/>
      <c r="J102" s="101" t="n">
        <v>115.44</v>
      </c>
      <c r="K102" s="271" t="n">
        <v>1.2</v>
      </c>
      <c r="L102" s="101" t="n">
        <v>54.03</v>
      </c>
      <c r="M102" s="101" t="n">
        <v>71.26000000000001</v>
      </c>
      <c r="N102" s="103" t="n">
        <v>3850.18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69" t="n"/>
      <c r="E103" s="270" t="n"/>
      <c r="F103" s="99" t="n"/>
      <c r="G103" s="99" t="n"/>
      <c r="H103" s="99" t="n"/>
      <c r="I103" s="100" t="n"/>
      <c r="J103" s="101" t="n">
        <v>655.4299999999999</v>
      </c>
      <c r="K103" s="271" t="n">
        <v>1.2</v>
      </c>
      <c r="L103" s="101" t="n">
        <v>306.74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69" t="n"/>
      <c r="E104" s="270" t="n"/>
      <c r="F104" s="99" t="n"/>
      <c r="G104" s="99" t="n"/>
      <c r="H104" s="99" t="n"/>
      <c r="I104" s="100" t="n"/>
      <c r="J104" s="101" t="n">
        <v>114.62</v>
      </c>
      <c r="K104" s="271" t="n">
        <v>1.2</v>
      </c>
      <c r="L104" s="101" t="n">
        <v>53.64</v>
      </c>
      <c r="M104" s="101" t="n">
        <v>71.26000000000001</v>
      </c>
      <c r="N104" s="103" t="n">
        <v>3822.39</v>
      </c>
    </row>
    <row r="105" ht="19.35" customHeight="1">
      <c r="A105" s="96" t="n"/>
      <c r="B105" s="104" t="n"/>
      <c r="C105" s="98" t="inlineStr">
        <is>
          <t>ЗТ</t>
        </is>
      </c>
      <c r="D105" s="269" t="n"/>
      <c r="E105" s="270" t="n"/>
      <c r="F105" s="105" t="inlineStr">
        <is>
          <t>чел.-ч</t>
        </is>
      </c>
      <c r="G105" s="275" t="n">
        <v>14.8</v>
      </c>
      <c r="H105" s="271" t="n">
        <v>1.2</v>
      </c>
      <c r="I105" s="274" t="n">
        <v>6.9264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69" t="n"/>
      <c r="E106" s="270" t="n"/>
      <c r="F106" s="105" t="inlineStr">
        <is>
          <t>чел.-ч</t>
        </is>
      </c>
      <c r="G106" s="101" t="n">
        <v>8.49</v>
      </c>
      <c r="H106" s="271" t="n">
        <v>1.2</v>
      </c>
      <c r="I106" s="276" t="n">
        <v>3.97332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69" t="n"/>
      <c r="E107" s="270" t="n"/>
      <c r="F107" s="99" t="n"/>
      <c r="G107" s="107" t="n"/>
      <c r="H107" s="107" t="n"/>
      <c r="I107" s="100" t="n"/>
      <c r="J107" s="101" t="n">
        <v>770.87</v>
      </c>
      <c r="K107" s="100" t="n"/>
      <c r="L107" s="101" t="n">
        <v>360.77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69" t="n"/>
      <c r="E108" s="270" t="n"/>
      <c r="F108" s="99" t="n"/>
      <c r="G108" s="107" t="n"/>
      <c r="H108" s="107" t="n"/>
      <c r="I108" s="100" t="n"/>
      <c r="J108" s="100" t="n"/>
      <c r="K108" s="100" t="n"/>
      <c r="L108" s="101" t="n">
        <v>107.67</v>
      </c>
      <c r="M108" s="100" t="n"/>
      <c r="N108" s="103" t="n">
        <v>7672.57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69" t="n"/>
      <c r="E109" s="270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95.83</v>
      </c>
      <c r="M109" s="100" t="n"/>
      <c r="N109" s="113" t="n">
        <v>6828.59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69" t="n"/>
      <c r="E110" s="270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44.14</v>
      </c>
      <c r="M110" s="100" t="n"/>
      <c r="N110" s="103" t="n">
        <v>3145.75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69" t="n"/>
      <c r="E111" s="270" t="n"/>
      <c r="F111" s="100" t="n"/>
      <c r="G111" s="107" t="n"/>
      <c r="H111" s="107" t="n"/>
      <c r="I111" s="114" t="n"/>
      <c r="J111" s="114" t="n"/>
      <c r="K111" s="114" t="n"/>
      <c r="L111" s="119" t="n">
        <v>500.74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69" t="n"/>
      <c r="E112" s="270" t="n"/>
      <c r="F112" s="93" t="inlineStr">
        <is>
          <t>100 шт</t>
        </is>
      </c>
      <c r="G112" s="94" t="n">
        <v>0.39</v>
      </c>
      <c r="H112" s="95" t="n">
        <v>1</v>
      </c>
      <c r="I112" s="119" t="n">
        <v>0.39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69" t="n"/>
      <c r="E113" s="270" t="n"/>
      <c r="F113" s="99" t="n"/>
      <c r="G113" s="99" t="n"/>
      <c r="H113" s="99" t="n"/>
      <c r="I113" s="100" t="n"/>
      <c r="J113" s="101" t="n">
        <v>28.94</v>
      </c>
      <c r="K113" s="271" t="n">
        <v>1.2</v>
      </c>
      <c r="L113" s="101" t="n">
        <v>13.54</v>
      </c>
      <c r="M113" s="101" t="n">
        <v>71.26000000000001</v>
      </c>
      <c r="N113" s="101" t="n">
        <v>964.86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69" t="n"/>
      <c r="E114" s="270" t="n"/>
      <c r="F114" s="99" t="n"/>
      <c r="G114" s="99" t="n"/>
      <c r="H114" s="99" t="n"/>
      <c r="I114" s="100" t="n"/>
      <c r="J114" s="101" t="n">
        <v>163.66</v>
      </c>
      <c r="K114" s="271" t="n">
        <v>1.2</v>
      </c>
      <c r="L114" s="101" t="n">
        <v>76.59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69" t="n"/>
      <c r="E115" s="270" t="n"/>
      <c r="F115" s="99" t="n"/>
      <c r="G115" s="99" t="n"/>
      <c r="H115" s="99" t="n"/>
      <c r="I115" s="100" t="n"/>
      <c r="J115" s="101" t="n">
        <v>28.62</v>
      </c>
      <c r="K115" s="271" t="n">
        <v>1.2</v>
      </c>
      <c r="L115" s="101" t="n">
        <v>13.39</v>
      </c>
      <c r="M115" s="101" t="n">
        <v>71.26000000000001</v>
      </c>
      <c r="N115" s="101" t="n">
        <v>954.17</v>
      </c>
    </row>
    <row r="116" ht="19.35" customHeight="1">
      <c r="A116" s="96" t="n"/>
      <c r="B116" s="104" t="n"/>
      <c r="C116" s="98" t="inlineStr">
        <is>
          <t>ЗТ</t>
        </is>
      </c>
      <c r="D116" s="269" t="n"/>
      <c r="E116" s="270" t="n"/>
      <c r="F116" s="105" t="inlineStr">
        <is>
          <t>чел.-ч</t>
        </is>
      </c>
      <c r="G116" s="101" t="n">
        <v>3.71</v>
      </c>
      <c r="H116" s="271" t="n">
        <v>1.2</v>
      </c>
      <c r="I116" s="276" t="n">
        <v>1.73628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69" t="n"/>
      <c r="E117" s="270" t="n"/>
      <c r="F117" s="105" t="inlineStr">
        <is>
          <t>чел.-ч</t>
        </is>
      </c>
      <c r="G117" s="101" t="n">
        <v>2.12</v>
      </c>
      <c r="H117" s="271" t="n">
        <v>1.2</v>
      </c>
      <c r="I117" s="276" t="n">
        <v>0.99216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69" t="n"/>
      <c r="E118" s="270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90.13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69" t="n"/>
      <c r="E119" s="270" t="n"/>
      <c r="F119" s="99" t="n"/>
      <c r="G119" s="107" t="n"/>
      <c r="H119" s="107" t="n"/>
      <c r="I119" s="100" t="n"/>
      <c r="J119" s="100" t="n"/>
      <c r="K119" s="100" t="n"/>
      <c r="L119" s="101" t="n">
        <v>26.93</v>
      </c>
      <c r="M119" s="100" t="n"/>
      <c r="N119" s="103" t="n">
        <v>1919.03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69" t="n"/>
      <c r="E120" s="270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23.97</v>
      </c>
      <c r="M120" s="100" t="n"/>
      <c r="N120" s="113" t="n">
        <v>1707.94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69" t="n"/>
      <c r="E121" s="270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11.04</v>
      </c>
      <c r="M121" s="100" t="n"/>
      <c r="N121" s="101" t="n">
        <v>786.8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69" t="n"/>
      <c r="E122" s="270" t="n"/>
      <c r="F122" s="100" t="n"/>
      <c r="G122" s="107" t="n"/>
      <c r="H122" s="107" t="n"/>
      <c r="I122" s="114" t="n"/>
      <c r="J122" s="114" t="n"/>
      <c r="K122" s="114" t="n"/>
      <c r="L122" s="119" t="n">
        <v>125.14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9" t="n"/>
      <c r="E123" s="270" t="n"/>
      <c r="F123" s="93" t="inlineStr">
        <is>
          <t>100 шт</t>
        </is>
      </c>
      <c r="G123" s="94" t="n">
        <v>0.2</v>
      </c>
      <c r="H123" s="95" t="n">
        <v>1</v>
      </c>
      <c r="I123" s="273" t="n">
        <v>0.2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69" t="n"/>
      <c r="E124" s="270" t="n"/>
      <c r="F124" s="99" t="n"/>
      <c r="G124" s="99" t="n"/>
      <c r="H124" s="99" t="n"/>
      <c r="I124" s="100" t="n"/>
      <c r="J124" s="101" t="n">
        <v>201.24</v>
      </c>
      <c r="K124" s="271" t="n">
        <v>1.2</v>
      </c>
      <c r="L124" s="101" t="n">
        <v>48.3</v>
      </c>
      <c r="M124" s="101" t="n">
        <v>71.26000000000001</v>
      </c>
      <c r="N124" s="103" t="n">
        <v>3441.86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69" t="n"/>
      <c r="E125" s="270" t="n"/>
      <c r="F125" s="99" t="n"/>
      <c r="G125" s="99" t="n"/>
      <c r="H125" s="99" t="n"/>
      <c r="I125" s="100" t="n"/>
      <c r="J125" s="103" t="n">
        <v>1142.56</v>
      </c>
      <c r="K125" s="271" t="n">
        <v>1.2</v>
      </c>
      <c r="L125" s="101" t="n">
        <v>274.21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69" t="n"/>
      <c r="E126" s="270" t="n"/>
      <c r="F126" s="99" t="n"/>
      <c r="G126" s="99" t="n"/>
      <c r="H126" s="99" t="n"/>
      <c r="I126" s="100" t="n"/>
      <c r="J126" s="101" t="n">
        <v>199.8</v>
      </c>
      <c r="K126" s="271" t="n">
        <v>1.2</v>
      </c>
      <c r="L126" s="101" t="n">
        <v>47.95</v>
      </c>
      <c r="M126" s="101" t="n">
        <v>71.26000000000001</v>
      </c>
      <c r="N126" s="103" t="n">
        <v>3416.92</v>
      </c>
    </row>
    <row r="127" ht="19.35" customHeight="1">
      <c r="A127" s="96" t="n"/>
      <c r="B127" s="104" t="n"/>
      <c r="C127" s="98" t="inlineStr">
        <is>
          <t>ЗТ</t>
        </is>
      </c>
      <c r="D127" s="269" t="n"/>
      <c r="E127" s="270" t="n"/>
      <c r="F127" s="105" t="inlineStr">
        <is>
          <t>чел.-ч</t>
        </is>
      </c>
      <c r="G127" s="275" t="n">
        <v>25.8</v>
      </c>
      <c r="H127" s="271" t="n">
        <v>1.2</v>
      </c>
      <c r="I127" s="272" t="n">
        <v>6.192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69" t="n"/>
      <c r="E128" s="270" t="n"/>
      <c r="F128" s="105" t="inlineStr">
        <is>
          <t>чел.-ч</t>
        </is>
      </c>
      <c r="G128" s="275" t="n">
        <v>14.8</v>
      </c>
      <c r="H128" s="271" t="n">
        <v>1.2</v>
      </c>
      <c r="I128" s="272" t="n">
        <v>3.552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69" t="n"/>
      <c r="E129" s="270" t="n"/>
      <c r="F129" s="99" t="n"/>
      <c r="G129" s="107" t="n"/>
      <c r="H129" s="107" t="n"/>
      <c r="I129" s="100" t="n"/>
      <c r="J129" s="103" t="n">
        <v>1343.8</v>
      </c>
      <c r="K129" s="100" t="n"/>
      <c r="L129" s="101" t="n">
        <v>322.51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69" t="n"/>
      <c r="E130" s="270" t="n"/>
      <c r="F130" s="99" t="n"/>
      <c r="G130" s="107" t="n"/>
      <c r="H130" s="107" t="n"/>
      <c r="I130" s="100" t="n"/>
      <c r="J130" s="100" t="n"/>
      <c r="K130" s="100" t="n"/>
      <c r="L130" s="101" t="n">
        <v>96.25</v>
      </c>
      <c r="M130" s="100" t="n"/>
      <c r="N130" s="103" t="n">
        <v>6858.78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69" t="n"/>
      <c r="E131" s="270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85.66</v>
      </c>
      <c r="M131" s="100" t="n"/>
      <c r="N131" s="113" t="n">
        <v>6104.31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69" t="n"/>
      <c r="E132" s="270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39.46</v>
      </c>
      <c r="M132" s="100" t="n"/>
      <c r="N132" s="103" t="n">
        <v>2812.1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69" t="n"/>
      <c r="E133" s="270" t="n"/>
      <c r="F133" s="100" t="n"/>
      <c r="G133" s="107" t="n"/>
      <c r="H133" s="107" t="n"/>
      <c r="I133" s="114" t="n"/>
      <c r="J133" s="114" t="n"/>
      <c r="K133" s="114" t="n"/>
      <c r="L133" s="119" t="n">
        <v>447.63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69" t="n"/>
      <c r="E134" s="270" t="n"/>
      <c r="F134" s="93" t="inlineStr">
        <is>
          <t>100 шт</t>
        </is>
      </c>
      <c r="G134" s="94" t="n">
        <v>0.2</v>
      </c>
      <c r="H134" s="95" t="n">
        <v>1</v>
      </c>
      <c r="I134" s="273" t="n">
        <v>0.2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69" t="n"/>
      <c r="E135" s="270" t="n"/>
      <c r="F135" s="99" t="n"/>
      <c r="G135" s="99" t="n"/>
      <c r="H135" s="99" t="n"/>
      <c r="I135" s="100" t="n"/>
      <c r="J135" s="101" t="n">
        <v>58.34</v>
      </c>
      <c r="K135" s="271" t="n">
        <v>1.2</v>
      </c>
      <c r="L135" s="101" t="n">
        <v>14</v>
      </c>
      <c r="M135" s="101" t="n">
        <v>71.26000000000001</v>
      </c>
      <c r="N135" s="101" t="n">
        <v>997.64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69" t="n"/>
      <c r="E136" s="270" t="n"/>
      <c r="F136" s="99" t="n"/>
      <c r="G136" s="99" t="n"/>
      <c r="H136" s="99" t="n"/>
      <c r="I136" s="100" t="n"/>
      <c r="J136" s="101" t="n">
        <v>330.42</v>
      </c>
      <c r="K136" s="271" t="n">
        <v>1.2</v>
      </c>
      <c r="L136" s="101" t="n">
        <v>79.3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69" t="n"/>
      <c r="E137" s="270" t="n"/>
      <c r="F137" s="99" t="n"/>
      <c r="G137" s="99" t="n"/>
      <c r="H137" s="99" t="n"/>
      <c r="I137" s="100" t="n"/>
      <c r="J137" s="101" t="n">
        <v>57.78</v>
      </c>
      <c r="K137" s="271" t="n">
        <v>1.2</v>
      </c>
      <c r="L137" s="101" t="n">
        <v>13.87</v>
      </c>
      <c r="M137" s="101" t="n">
        <v>71.26000000000001</v>
      </c>
      <c r="N137" s="101" t="n">
        <v>988.38</v>
      </c>
    </row>
    <row r="138" ht="19.35" customHeight="1">
      <c r="A138" s="96" t="n"/>
      <c r="B138" s="104" t="n"/>
      <c r="C138" s="98" t="inlineStr">
        <is>
          <t>ЗТ</t>
        </is>
      </c>
      <c r="D138" s="269" t="n"/>
      <c r="E138" s="270" t="n"/>
      <c r="F138" s="105" t="inlineStr">
        <is>
          <t>чел.-ч</t>
        </is>
      </c>
      <c r="G138" s="101" t="n">
        <v>7.48</v>
      </c>
      <c r="H138" s="271" t="n">
        <v>1.2</v>
      </c>
      <c r="I138" s="274" t="n">
        <v>1.7952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69" t="n"/>
      <c r="E139" s="270" t="n"/>
      <c r="F139" s="105" t="inlineStr">
        <is>
          <t>чел.-ч</t>
        </is>
      </c>
      <c r="G139" s="101" t="n">
        <v>4.28</v>
      </c>
      <c r="H139" s="271" t="n">
        <v>1.2</v>
      </c>
      <c r="I139" s="274" t="n">
        <v>1.0272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69" t="n"/>
      <c r="E140" s="270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93.3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69" t="n"/>
      <c r="E141" s="270" t="n"/>
      <c r="F141" s="99" t="n"/>
      <c r="G141" s="107" t="n"/>
      <c r="H141" s="107" t="n"/>
      <c r="I141" s="100" t="n"/>
      <c r="J141" s="100" t="n"/>
      <c r="K141" s="100" t="n"/>
      <c r="L141" s="101" t="n">
        <v>27.87</v>
      </c>
      <c r="M141" s="100" t="n"/>
      <c r="N141" s="103" t="n">
        <v>1986.02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69" t="n"/>
      <c r="E142" s="270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24.8</v>
      </c>
      <c r="M142" s="100" t="n"/>
      <c r="N142" s="113" t="n">
        <v>1767.56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69" t="n"/>
      <c r="E143" s="270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11.43</v>
      </c>
      <c r="M143" s="100" t="n"/>
      <c r="N143" s="101" t="n">
        <v>814.27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69" t="n"/>
      <c r="E144" s="270" t="n"/>
      <c r="F144" s="100" t="n"/>
      <c r="G144" s="107" t="n"/>
      <c r="H144" s="107" t="n"/>
      <c r="I144" s="114" t="n"/>
      <c r="J144" s="114" t="n"/>
      <c r="K144" s="114" t="n"/>
      <c r="L144" s="119" t="n">
        <v>129.53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9" t="n"/>
      <c r="E145" s="270" t="n"/>
      <c r="F145" s="93" t="inlineStr">
        <is>
          <t>100 шт</t>
        </is>
      </c>
      <c r="G145" s="94" t="n">
        <v>0.08</v>
      </c>
      <c r="H145" s="95" t="n">
        <v>1</v>
      </c>
      <c r="I145" s="119" t="n">
        <v>0.08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69" t="n"/>
      <c r="E146" s="270" t="n"/>
      <c r="F146" s="99" t="n"/>
      <c r="G146" s="99" t="n"/>
      <c r="H146" s="99" t="n"/>
      <c r="I146" s="100" t="n"/>
      <c r="J146" s="101" t="n">
        <v>326.82</v>
      </c>
      <c r="K146" s="271" t="n">
        <v>1.2</v>
      </c>
      <c r="L146" s="101" t="n">
        <v>31.37</v>
      </c>
      <c r="M146" s="101" t="n">
        <v>71.26000000000001</v>
      </c>
      <c r="N146" s="103" t="n">
        <v>2235.43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69" t="n"/>
      <c r="E147" s="270" t="n"/>
      <c r="F147" s="99" t="n"/>
      <c r="G147" s="99" t="n"/>
      <c r="H147" s="99" t="n"/>
      <c r="I147" s="100" t="n"/>
      <c r="J147" s="103" t="n">
        <v>1852.8</v>
      </c>
      <c r="K147" s="271" t="n">
        <v>1.2</v>
      </c>
      <c r="L147" s="101" t="n">
        <v>177.87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69" t="n"/>
      <c r="E148" s="270" t="n"/>
      <c r="F148" s="99" t="n"/>
      <c r="G148" s="99" t="n"/>
      <c r="H148" s="99" t="n"/>
      <c r="I148" s="100" t="n"/>
      <c r="J148" s="101" t="n">
        <v>324</v>
      </c>
      <c r="K148" s="271" t="n">
        <v>1.2</v>
      </c>
      <c r="L148" s="101" t="n">
        <v>31.1</v>
      </c>
      <c r="M148" s="101" t="n">
        <v>71.26000000000001</v>
      </c>
      <c r="N148" s="103" t="n">
        <v>2216.19</v>
      </c>
    </row>
    <row r="149" ht="19.35" customHeight="1">
      <c r="A149" s="96" t="n"/>
      <c r="B149" s="104" t="n"/>
      <c r="C149" s="98" t="inlineStr">
        <is>
          <t>ЗТ</t>
        </is>
      </c>
      <c r="D149" s="269" t="n"/>
      <c r="E149" s="270" t="n"/>
      <c r="F149" s="105" t="inlineStr">
        <is>
          <t>чел.-ч</t>
        </is>
      </c>
      <c r="G149" s="275" t="n">
        <v>41.9</v>
      </c>
      <c r="H149" s="271" t="n">
        <v>1.2</v>
      </c>
      <c r="I149" s="274" t="n">
        <v>4.0224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69" t="n"/>
      <c r="E150" s="270" t="n"/>
      <c r="F150" s="105" t="inlineStr">
        <is>
          <t>чел.-ч</t>
        </is>
      </c>
      <c r="G150" s="122" t="n">
        <v>24</v>
      </c>
      <c r="H150" s="271" t="n">
        <v>1.2</v>
      </c>
      <c r="I150" s="272" t="n">
        <v>2.304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69" t="n"/>
      <c r="E151" s="270" t="n"/>
      <c r="F151" s="99" t="n"/>
      <c r="G151" s="107" t="n"/>
      <c r="H151" s="107" t="n"/>
      <c r="I151" s="100" t="n"/>
      <c r="J151" s="103" t="n">
        <v>2179.62</v>
      </c>
      <c r="K151" s="100" t="n"/>
      <c r="L151" s="101" t="n">
        <v>209.24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69" t="n"/>
      <c r="E152" s="270" t="n"/>
      <c r="F152" s="99" t="n"/>
      <c r="G152" s="107" t="n"/>
      <c r="H152" s="107" t="n"/>
      <c r="I152" s="100" t="n"/>
      <c r="J152" s="100" t="n"/>
      <c r="K152" s="100" t="n"/>
      <c r="L152" s="101" t="n">
        <v>62.47</v>
      </c>
      <c r="M152" s="100" t="n"/>
      <c r="N152" s="103" t="n">
        <v>4451.62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69" t="n"/>
      <c r="E153" s="270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55.6</v>
      </c>
      <c r="M153" s="100" t="n"/>
      <c r="N153" s="113" t="n">
        <v>3961.94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69" t="n"/>
      <c r="E154" s="270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25.61</v>
      </c>
      <c r="M154" s="100" t="n"/>
      <c r="N154" s="103" t="n">
        <v>1825.16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69" t="n"/>
      <c r="E155" s="270" t="n"/>
      <c r="F155" s="100" t="n"/>
      <c r="G155" s="107" t="n"/>
      <c r="H155" s="107" t="n"/>
      <c r="I155" s="114" t="n"/>
      <c r="J155" s="114" t="n"/>
      <c r="K155" s="114" t="n"/>
      <c r="L155" s="119" t="n">
        <v>290.45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69" t="n"/>
      <c r="E156" s="270" t="n"/>
      <c r="F156" s="93" t="inlineStr">
        <is>
          <t>100 шт</t>
        </is>
      </c>
      <c r="G156" s="94" t="n">
        <v>0.08</v>
      </c>
      <c r="H156" s="95" t="n">
        <v>1</v>
      </c>
      <c r="I156" s="119" t="n">
        <v>0.08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69" t="n"/>
      <c r="E157" s="270" t="n"/>
      <c r="F157" s="99" t="n"/>
      <c r="G157" s="99" t="n"/>
      <c r="H157" s="99" t="n"/>
      <c r="I157" s="100" t="n"/>
      <c r="J157" s="101" t="n">
        <v>93.59999999999999</v>
      </c>
      <c r="K157" s="271" t="n">
        <v>1.2</v>
      </c>
      <c r="L157" s="101" t="n">
        <v>8.99</v>
      </c>
      <c r="M157" s="101" t="n">
        <v>71.26000000000001</v>
      </c>
      <c r="N157" s="101" t="n">
        <v>640.63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69" t="n"/>
      <c r="E158" s="270" t="n"/>
      <c r="F158" s="99" t="n"/>
      <c r="G158" s="99" t="n"/>
      <c r="H158" s="99" t="n"/>
      <c r="I158" s="100" t="n"/>
      <c r="J158" s="101" t="n">
        <v>531.14</v>
      </c>
      <c r="K158" s="271" t="n">
        <v>1.2</v>
      </c>
      <c r="L158" s="101" t="n">
        <v>50.99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69" t="n"/>
      <c r="E159" s="270" t="n"/>
      <c r="F159" s="99" t="n"/>
      <c r="G159" s="99" t="n"/>
      <c r="H159" s="99" t="n"/>
      <c r="I159" s="100" t="n"/>
      <c r="J159" s="101" t="n">
        <v>92.88</v>
      </c>
      <c r="K159" s="271" t="n">
        <v>1.2</v>
      </c>
      <c r="L159" s="101" t="n">
        <v>8.92</v>
      </c>
      <c r="M159" s="101" t="n">
        <v>71.26000000000001</v>
      </c>
      <c r="N159" s="101" t="n">
        <v>635.64</v>
      </c>
    </row>
    <row r="160" ht="19.35" customHeight="1">
      <c r="A160" s="96" t="n"/>
      <c r="B160" s="104" t="n"/>
      <c r="C160" s="98" t="inlineStr">
        <is>
          <t>ЗТ</t>
        </is>
      </c>
      <c r="D160" s="269" t="n"/>
      <c r="E160" s="270" t="n"/>
      <c r="F160" s="105" t="inlineStr">
        <is>
          <t>чел.-ч</t>
        </is>
      </c>
      <c r="G160" s="122" t="n">
        <v>12</v>
      </c>
      <c r="H160" s="271" t="n">
        <v>1.2</v>
      </c>
      <c r="I160" s="272" t="n">
        <v>1.152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69" t="n"/>
      <c r="E161" s="270" t="n"/>
      <c r="F161" s="105" t="inlineStr">
        <is>
          <t>чел.-ч</t>
        </is>
      </c>
      <c r="G161" s="101" t="n">
        <v>6.88</v>
      </c>
      <c r="H161" s="271" t="n">
        <v>1.2</v>
      </c>
      <c r="I161" s="276" t="n">
        <v>0.66048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69" t="n"/>
      <c r="E162" s="270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59.98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69" t="n"/>
      <c r="E163" s="270" t="n"/>
      <c r="F163" s="99" t="n"/>
      <c r="G163" s="107" t="n"/>
      <c r="H163" s="107" t="n"/>
      <c r="I163" s="100" t="n"/>
      <c r="J163" s="100" t="n"/>
      <c r="K163" s="100" t="n"/>
      <c r="L163" s="101" t="n">
        <v>17.91</v>
      </c>
      <c r="M163" s="100" t="n"/>
      <c r="N163" s="103" t="n">
        <v>1276.27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69" t="n"/>
      <c r="E164" s="270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15.94</v>
      </c>
      <c r="M164" s="100" t="n"/>
      <c r="N164" s="113" t="n">
        <v>1135.88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69" t="n"/>
      <c r="E165" s="270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7.34</v>
      </c>
      <c r="M165" s="100" t="n"/>
      <c r="N165" s="101" t="n">
        <v>523.27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69" t="n"/>
      <c r="E166" s="270" t="n"/>
      <c r="F166" s="100" t="n"/>
      <c r="G166" s="107" t="n"/>
      <c r="H166" s="107" t="n"/>
      <c r="I166" s="114" t="n"/>
      <c r="J166" s="114" t="n"/>
      <c r="K166" s="114" t="n"/>
      <c r="L166" s="119" t="n">
        <v>83.26000000000001</v>
      </c>
      <c r="M166" s="114" t="n"/>
      <c r="N166" s="94" t="n"/>
    </row>
    <row r="167" ht="19.35" customHeight="1">
      <c r="A167" s="123" t="n"/>
      <c r="B167" s="123" t="n"/>
      <c r="C167" s="124" t="inlineStr">
        <is>
          <t>Итого по разделу 1. Вырубка просеки</t>
        </is>
      </c>
      <c r="L167" s="125" t="n">
        <v>3496.44</v>
      </c>
      <c r="M167" s="123" t="n"/>
      <c r="N167" s="126" t="n"/>
    </row>
    <row r="168" ht="19.35" customHeight="1">
      <c r="A168" s="127" t="n"/>
      <c r="B168" s="128" t="n"/>
      <c r="C168" s="129" t="inlineStr">
        <is>
          <t>Итого прямые затраты по разделу</t>
        </is>
      </c>
      <c r="L168" s="130" t="n">
        <v>1970.57</v>
      </c>
      <c r="M168" s="131" t="n"/>
      <c r="N168" s="130" t="n">
        <v>91838.47</v>
      </c>
    </row>
    <row r="169" ht="19.35" customHeight="1">
      <c r="A169" s="127" t="n"/>
      <c r="B169" s="128" t="n"/>
      <c r="C169" s="129" t="inlineStr">
        <is>
          <t>в том числе</t>
        </is>
      </c>
      <c r="L169" s="130" t="n"/>
      <c r="M169" s="131" t="n"/>
      <c r="N169" s="130" t="n"/>
    </row>
    <row r="170" ht="19.35" customHeight="1">
      <c r="A170" s="127" t="n"/>
      <c r="B170" s="128" t="n"/>
      <c r="C170" s="129" t="inlineStr">
        <is>
          <t>- оплата труда (ОТ)</t>
        </is>
      </c>
      <c r="L170" s="130" t="n">
        <v>1004.87</v>
      </c>
      <c r="M170" s="131" t="n"/>
      <c r="N170" s="130" t="n">
        <v>71607.05</v>
      </c>
    </row>
    <row r="171" ht="19.35" customHeight="1">
      <c r="A171" s="127" t="n"/>
      <c r="B171" s="128" t="n"/>
      <c r="C171" s="129" t="inlineStr">
        <is>
          <t>- эксплуатация машин и механизмов</t>
        </is>
      </c>
      <c r="L171" s="130" t="n">
        <v>965.7</v>
      </c>
      <c r="M171" s="131" t="n"/>
      <c r="N171" s="130" t="n">
        <v>20231.42</v>
      </c>
    </row>
    <row r="172" ht="19.35" customHeight="1">
      <c r="A172" s="127" t="n"/>
      <c r="B172" s="132" t="n"/>
      <c r="C172" s="133" t="inlineStr">
        <is>
          <t>в том числе</t>
        </is>
      </c>
      <c r="L172" s="130" t="n"/>
      <c r="M172" s="131" t="n"/>
      <c r="N172" s="130" t="n"/>
    </row>
    <row r="173" ht="19.35" customHeight="1">
      <c r="A173" s="127" t="n"/>
      <c r="B173" s="132" t="n"/>
      <c r="C173" s="133" t="inlineStr">
        <is>
          <t>эксплуатация машин и механизмов без учета доплат к оплате труда машинистов</t>
        </is>
      </c>
      <c r="L173" s="130" t="n">
        <v>965.7</v>
      </c>
      <c r="M173" s="131" t="n"/>
      <c r="N173" s="130" t="n">
        <v>20231.42</v>
      </c>
    </row>
    <row r="174" ht="19.35" customHeight="1">
      <c r="A174" s="127" t="n"/>
      <c r="B174" s="132" t="n"/>
      <c r="C174" s="133" t="inlineStr">
        <is>
          <t>в том числе</t>
        </is>
      </c>
      <c r="L174" s="130" t="n"/>
      <c r="M174" s="131" t="n"/>
      <c r="N174" s="130" t="n"/>
    </row>
    <row r="175" ht="19.35" customHeight="1">
      <c r="A175" s="127" t="n"/>
      <c r="B175" s="132" t="n"/>
      <c r="C175" s="133" t="inlineStr">
        <is>
          <t>оплата труда машинистов (ОТм)</t>
        </is>
      </c>
      <c r="L175" s="130" t="n">
        <v>168.87</v>
      </c>
      <c r="M175" s="131" t="n"/>
      <c r="N175" s="130" t="n">
        <v>12033.69</v>
      </c>
    </row>
    <row r="176" ht="19.35" customHeight="1">
      <c r="A176" s="127" t="n"/>
      <c r="B176" s="128" t="n"/>
      <c r="C176" s="129" t="inlineStr">
        <is>
          <t>Итого ФОТ (справочно)</t>
        </is>
      </c>
      <c r="L176" s="130" t="n">
        <v>1173.74</v>
      </c>
      <c r="M176" s="131" t="n"/>
      <c r="N176" s="130" t="n">
        <v>83640.74000000001</v>
      </c>
    </row>
    <row r="177" ht="19.35" customHeight="1">
      <c r="A177" s="127" t="n"/>
      <c r="B177" s="128" t="n"/>
      <c r="C177" s="129" t="inlineStr">
        <is>
          <t>Итого накладные расходы</t>
        </is>
      </c>
      <c r="L177" s="130" t="n">
        <v>1044.64</v>
      </c>
      <c r="M177" s="131" t="n"/>
      <c r="N177" s="130" t="n">
        <v>74440.27</v>
      </c>
    </row>
    <row r="178" ht="19.35" customHeight="1">
      <c r="A178" s="127" t="n"/>
      <c r="B178" s="128" t="n"/>
      <c r="C178" s="129" t="inlineStr">
        <is>
          <t>Итого сметная прибыль</t>
        </is>
      </c>
      <c r="L178" s="130" t="n">
        <v>481.23</v>
      </c>
      <c r="M178" s="131" t="n"/>
      <c r="N178" s="130" t="n">
        <v>34292.69</v>
      </c>
    </row>
    <row r="179" ht="19.35" customHeight="1">
      <c r="A179" s="127" t="n"/>
      <c r="B179" s="134" t="n"/>
      <c r="C179" s="135" t="inlineStr">
        <is>
          <t>Итого по разделу</t>
        </is>
      </c>
      <c r="L179" s="125" t="n">
        <v>3496.44</v>
      </c>
      <c r="M179" s="136" t="n"/>
      <c r="N179" s="125" t="n">
        <v>200571.43</v>
      </c>
    </row>
    <row r="180" ht="19.35" customHeight="1">
      <c r="A180" s="127" t="n"/>
      <c r="B180" s="132" t="n"/>
      <c r="C180" s="133" t="inlineStr">
        <is>
          <t>Справочно</t>
        </is>
      </c>
      <c r="L180" s="130" t="n"/>
      <c r="M180" s="131" t="n"/>
      <c r="N180" s="130" t="n"/>
    </row>
    <row r="181" ht="19.35" customHeight="1">
      <c r="A181" s="127" t="n"/>
      <c r="B181" s="128" t="n"/>
      <c r="C181" s="133" t="inlineStr">
        <is>
          <t>затраты труда рабочих</t>
        </is>
      </c>
      <c r="I181" s="137" t="n">
        <v>118.97508</v>
      </c>
      <c r="J181" s="138" t="n"/>
      <c r="K181" s="138" t="n"/>
      <c r="L181" s="131" t="n"/>
      <c r="M181" s="131" t="n"/>
      <c r="N181" s="131" t="n"/>
    </row>
    <row r="182" ht="19.35" customHeight="1">
      <c r="A182" s="127" t="n"/>
      <c r="B182" s="128" t="n"/>
      <c r="C182" s="133" t="inlineStr">
        <is>
          <t>затраты труда машинистов</t>
        </is>
      </c>
      <c r="I182" s="137" t="n">
        <v>12.50916</v>
      </c>
      <c r="J182" s="138" t="n"/>
      <c r="K182" s="138" t="n"/>
      <c r="L182" s="131" t="n"/>
      <c r="M182" s="131" t="n"/>
      <c r="N182" s="131" t="n"/>
    </row>
    <row r="183" ht="19.35" customHeight="1">
      <c r="A183" s="139" t="n"/>
      <c r="B183" s="140" t="n"/>
      <c r="C183" s="141" t="inlineStr">
        <is>
          <t>ВСЕГО по смете</t>
        </is>
      </c>
      <c r="D183" s="142" t="n"/>
      <c r="E183" s="142" t="n"/>
      <c r="F183" s="143" t="n"/>
      <c r="G183" s="143" t="n"/>
      <c r="H183" s="143" t="n"/>
      <c r="I183" s="143" t="n"/>
      <c r="J183" s="143" t="n"/>
      <c r="K183" s="143" t="n"/>
      <c r="L183" s="144" t="n"/>
      <c r="M183" s="143" t="n"/>
      <c r="N183" s="145" t="n"/>
    </row>
    <row r="184" ht="19.35" customHeight="1">
      <c r="A184" s="127" t="n"/>
      <c r="B184" s="134" t="n"/>
      <c r="C184" s="135" t="inlineStr">
        <is>
          <t>Итого по всем разделам</t>
        </is>
      </c>
      <c r="L184" s="125" t="n">
        <v>3496.44</v>
      </c>
      <c r="M184" s="126" t="n"/>
      <c r="N184" s="125" t="n"/>
    </row>
    <row r="185" ht="19.35" customHeight="1">
      <c r="A185" s="127" t="n"/>
      <c r="B185" s="128" t="n"/>
      <c r="C185" s="129" t="inlineStr">
        <is>
          <t>ВСЕГО строительные работы</t>
        </is>
      </c>
      <c r="L185" s="130" t="n">
        <v>3496.44</v>
      </c>
      <c r="M185" s="131" t="n"/>
      <c r="N185" s="130" t="n">
        <v>200571.43</v>
      </c>
    </row>
    <row r="186" ht="19.35" customHeight="1">
      <c r="A186" s="127" t="n"/>
      <c r="B186" s="132" t="n"/>
      <c r="C186" s="133" t="inlineStr">
        <is>
          <t>в том числе</t>
        </is>
      </c>
      <c r="L186" s="130" t="n"/>
      <c r="M186" s="131" t="n"/>
      <c r="N186" s="130" t="n"/>
    </row>
    <row r="187" ht="19.35" customHeight="1">
      <c r="A187" s="127" t="n"/>
      <c r="B187" s="132" t="n"/>
      <c r="C187" s="133" t="inlineStr">
        <is>
          <t>всего прямые затраты</t>
        </is>
      </c>
      <c r="L187" s="130" t="n">
        <v>1970.57</v>
      </c>
      <c r="M187" s="131" t="n"/>
      <c r="N187" s="130" t="n">
        <v>91838.47</v>
      </c>
    </row>
    <row r="188" ht="19.35" customHeight="1">
      <c r="A188" s="127" t="n"/>
      <c r="B188" s="132" t="n"/>
      <c r="C188" s="133" t="inlineStr">
        <is>
          <t>в том числе</t>
        </is>
      </c>
      <c r="L188" s="130" t="n"/>
      <c r="M188" s="131" t="n"/>
      <c r="N188" s="130" t="n"/>
    </row>
    <row r="189" ht="19.35" customHeight="1">
      <c r="A189" s="127" t="n"/>
      <c r="B189" s="132" t="n"/>
      <c r="C189" s="133" t="inlineStr">
        <is>
          <t>- оплата труда (ОТ)</t>
        </is>
      </c>
      <c r="L189" s="130" t="n">
        <v>1004.87</v>
      </c>
      <c r="M189" s="131" t="n"/>
      <c r="N189" s="130" t="n">
        <v>71607.05</v>
      </c>
    </row>
    <row r="190" ht="19.35" customHeight="1">
      <c r="A190" s="127" t="n"/>
      <c r="B190" s="132" t="n"/>
      <c r="C190" s="133" t="inlineStr">
        <is>
          <t>- эксплуатация машин и механизмов</t>
        </is>
      </c>
      <c r="L190" s="130" t="n">
        <v>965.7</v>
      </c>
      <c r="M190" s="131" t="n"/>
      <c r="N190" s="130" t="n">
        <v>20231.42</v>
      </c>
    </row>
    <row r="191" ht="19.35" customHeight="1">
      <c r="A191" s="127" t="n"/>
      <c r="B191" s="132" t="n"/>
      <c r="C191" s="133" t="inlineStr">
        <is>
          <t>в т.ч. эксплуатация машин и механизмов без учета доплат к оплате труда машинистов</t>
        </is>
      </c>
      <c r="L191" s="130" t="n">
        <v>965.7</v>
      </c>
      <c r="M191" s="131" t="n"/>
      <c r="N191" s="130" t="n">
        <v>20231.42</v>
      </c>
    </row>
    <row r="192" ht="19.35" customHeight="1">
      <c r="A192" s="127" t="n"/>
      <c r="B192" s="132" t="n"/>
      <c r="C192" s="133" t="inlineStr">
        <is>
          <t>- в т.ч. оплата труда машинистов (ОТм)</t>
        </is>
      </c>
      <c r="L192" s="130" t="n">
        <v>168.87</v>
      </c>
      <c r="M192" s="131" t="n"/>
      <c r="N192" s="130" t="n">
        <v>12033.69</v>
      </c>
    </row>
    <row r="193" ht="19.35" customHeight="1">
      <c r="A193" s="127" t="n"/>
      <c r="B193" s="132" t="n"/>
      <c r="C193" s="133" t="inlineStr">
        <is>
          <t>всего ФОТ (справочно)</t>
        </is>
      </c>
      <c r="L193" s="130" t="n">
        <v>1173.74</v>
      </c>
      <c r="M193" s="131" t="n"/>
      <c r="N193" s="130" t="n">
        <v>83640.74000000001</v>
      </c>
    </row>
    <row r="194" ht="19.35" customHeight="1">
      <c r="A194" s="127" t="n"/>
      <c r="B194" s="132" t="n"/>
      <c r="C194" s="133" t="inlineStr">
        <is>
          <t>всего накладные расходы</t>
        </is>
      </c>
      <c r="L194" s="130" t="n">
        <v>1044.64</v>
      </c>
      <c r="M194" s="131" t="n"/>
      <c r="N194" s="130" t="n">
        <v>74440.27</v>
      </c>
    </row>
    <row r="195" ht="19.35" customHeight="1">
      <c r="A195" s="127" t="n"/>
      <c r="B195" s="132" t="n"/>
      <c r="C195" s="133" t="inlineStr">
        <is>
          <t>всего сметная прибыль</t>
        </is>
      </c>
      <c r="L195" s="130" t="n">
        <v>481.23</v>
      </c>
      <c r="M195" s="131" t="n"/>
      <c r="N195" s="130" t="n">
        <v>34292.69</v>
      </c>
    </row>
    <row r="196" ht="19.35" customHeight="1">
      <c r="A196" s="127" t="n"/>
      <c r="B196" s="134" t="n"/>
      <c r="C196" s="135" t="inlineStr">
        <is>
          <t>ВСЕГО по смете</t>
        </is>
      </c>
      <c r="L196" s="125" t="n">
        <v>3496.44</v>
      </c>
      <c r="M196" s="126" t="n"/>
      <c r="N196" s="125" t="n">
        <v>200571.43</v>
      </c>
    </row>
    <row r="197" ht="19.35" customHeight="1">
      <c r="A197" s="127" t="n"/>
      <c r="B197" s="132" t="n"/>
      <c r="C197" s="133" t="inlineStr">
        <is>
          <t>Всего прямые затраты</t>
        </is>
      </c>
      <c r="L197" s="130" t="n">
        <v>1970.57</v>
      </c>
      <c r="M197" s="131" t="n"/>
      <c r="N197" s="130" t="n">
        <v>91838.47</v>
      </c>
    </row>
    <row r="198" ht="19.35" customHeight="1">
      <c r="A198" s="127" t="n"/>
      <c r="B198" s="132" t="n"/>
      <c r="C198" s="133" t="inlineStr">
        <is>
          <t>в том числе</t>
        </is>
      </c>
      <c r="L198" s="130" t="n"/>
      <c r="M198" s="131" t="n"/>
      <c r="N198" s="130" t="n"/>
    </row>
    <row r="199" ht="19.35" customHeight="1">
      <c r="A199" s="127" t="n"/>
      <c r="B199" s="132" t="n"/>
      <c r="C199" s="133" t="inlineStr">
        <is>
          <t>- оплата труда рабочих (ОТ)</t>
        </is>
      </c>
      <c r="L199" s="130" t="n">
        <v>1004.87</v>
      </c>
      <c r="M199" s="131" t="n"/>
      <c r="N199" s="130" t="n">
        <v>71607.05</v>
      </c>
    </row>
    <row r="200" ht="19.35" customHeight="1">
      <c r="A200" s="127" t="n"/>
      <c r="B200" s="132" t="n"/>
      <c r="C200" s="133" t="inlineStr">
        <is>
          <t>- эксплуатация машин и механизмов</t>
        </is>
      </c>
      <c r="L200" s="130" t="n">
        <v>965.7</v>
      </c>
      <c r="M200" s="131" t="n"/>
      <c r="N200" s="130" t="n">
        <v>20231.42</v>
      </c>
    </row>
    <row r="201" ht="19.35" customHeight="1">
      <c r="A201" s="127" t="n"/>
      <c r="B201" s="132" t="n"/>
      <c r="C201" s="133" t="inlineStr">
        <is>
          <t>в т.ч. эксплуатация машин и механизмов без учета доплат к оплате труда машинистов</t>
        </is>
      </c>
      <c r="L201" s="130" t="n">
        <v>965.7</v>
      </c>
      <c r="M201" s="131" t="n"/>
      <c r="N201" s="130" t="n">
        <v>20231.42</v>
      </c>
    </row>
    <row r="202" ht="19.35" customHeight="1">
      <c r="A202" s="127" t="n"/>
      <c r="B202" s="132" t="n"/>
      <c r="C202" s="133" t="inlineStr">
        <is>
          <t>- в т.ч. оплата труда машинистов (ОТм)</t>
        </is>
      </c>
      <c r="L202" s="130" t="n">
        <v>168.87</v>
      </c>
      <c r="M202" s="131" t="n"/>
      <c r="N202" s="130" t="n">
        <v>12033.69</v>
      </c>
    </row>
    <row r="203" ht="19.35" customHeight="1">
      <c r="A203" s="127" t="n"/>
      <c r="B203" s="132" t="n"/>
      <c r="C203" s="133" t="inlineStr">
        <is>
          <t>Всего ФОТ (справочно)</t>
        </is>
      </c>
      <c r="L203" s="130" t="n">
        <v>1173.74</v>
      </c>
      <c r="M203" s="131" t="n"/>
      <c r="N203" s="130" t="n">
        <v>83640.74000000001</v>
      </c>
    </row>
    <row r="204" ht="19.35" customHeight="1">
      <c r="A204" s="127" t="n"/>
      <c r="B204" s="132" t="n"/>
      <c r="C204" s="133" t="inlineStr">
        <is>
          <t>Всего накладные расходы</t>
        </is>
      </c>
      <c r="L204" s="130" t="n">
        <v>1044.64</v>
      </c>
      <c r="M204" s="131" t="n"/>
      <c r="N204" s="130" t="n">
        <v>74440.27</v>
      </c>
    </row>
    <row r="205" ht="19.35" customHeight="1">
      <c r="A205" s="127" t="n"/>
      <c r="B205" s="132" t="n"/>
      <c r="C205" s="133" t="inlineStr">
        <is>
          <t>Всего сметная прибыль</t>
        </is>
      </c>
      <c r="L205" s="130" t="n">
        <v>481.23</v>
      </c>
      <c r="M205" s="131" t="n"/>
      <c r="N205" s="130" t="n">
        <v>34292.69</v>
      </c>
    </row>
    <row r="206" ht="19.35" customHeight="1">
      <c r="A206" s="127" t="n"/>
      <c r="B206" s="132" t="n"/>
      <c r="C206" s="133" t="inlineStr">
        <is>
          <t>Справочно</t>
        </is>
      </c>
      <c r="L206" s="130" t="n"/>
      <c r="M206" s="131" t="n"/>
      <c r="N206" s="130" t="n"/>
    </row>
    <row r="207" ht="19.35" customHeight="1">
      <c r="A207" s="127" t="n"/>
      <c r="B207" s="128" t="n"/>
      <c r="C207" s="133" t="inlineStr">
        <is>
          <t>затраты труда рабочих</t>
        </is>
      </c>
      <c r="I207" s="137" t="n">
        <v>118.97508</v>
      </c>
      <c r="J207" s="138" t="n"/>
      <c r="K207" s="138" t="n"/>
      <c r="L207" s="131" t="n"/>
      <c r="M207" s="131" t="n"/>
      <c r="N207" s="131" t="n"/>
    </row>
    <row r="208" ht="19.35" customHeight="1">
      <c r="A208" s="127" t="n"/>
      <c r="B208" s="128" t="n"/>
      <c r="C208" s="133" t="inlineStr">
        <is>
          <t>затраты труда машинистов</t>
        </is>
      </c>
      <c r="I208" s="137" t="n">
        <v>12.50916</v>
      </c>
      <c r="J208" s="138" t="n"/>
      <c r="K208" s="138" t="n"/>
      <c r="L208" s="131" t="n"/>
      <c r="M208" s="131" t="n"/>
      <c r="N208" s="131" t="n"/>
    </row>
    <row r="209" ht="19.35" customHeight="1">
      <c r="A209" s="127" t="n"/>
      <c r="B209" s="146" t="n"/>
      <c r="C209" s="146" t="n"/>
      <c r="D209" s="124" t="n"/>
      <c r="E209" s="12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7" t="inlineStr">
        <is>
          <t>Составил: ______________________________________/  Григорова И. А. /</t>
        </is>
      </c>
    </row>
    <row r="211" ht="19.35" customHeight="1">
      <c r="A211" s="147" t="n"/>
      <c r="B211" s="147" t="n"/>
      <c r="C211" s="148" t="inlineStr">
        <is>
          <t>должность, подпись (инициалы, фамилия)</t>
        </is>
      </c>
      <c r="G211" s="149" t="n"/>
      <c r="H211" s="149" t="n"/>
      <c r="I211" s="149" t="n"/>
      <c r="J211" s="147" t="n"/>
      <c r="K211" s="147" t="n"/>
      <c r="L211" s="147" t="n"/>
      <c r="M211" s="147" t="n"/>
      <c r="N211" s="147" t="n"/>
    </row>
    <row r="212" ht="19.35" customHeight="1">
      <c r="A212" s="147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8" t="inlineStr">
        <is>
          <t>должность, подпись (инициалы, фамилия)</t>
        </is>
      </c>
      <c r="G213" s="149" t="n"/>
      <c r="H213" s="149" t="n"/>
      <c r="I213" s="149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.285156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36. ВЛ 220 Благовещенская-Айгунь 1ц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02-36-02</t>
        </is>
      </c>
    </row>
    <row r="25" ht="19.35" customHeight="1">
      <c r="A25" s="56" t="inlineStr">
        <is>
          <t>36. ВЛ 220 Благовещенская-Айгунь 1ц. Городское уч. л-во Благовещенского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10.51</v>
      </c>
      <c r="M31" s="65" t="n">
        <v>0.15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24.18</v>
      </c>
      <c r="E32" s="72" t="inlineStr">
        <is>
          <t>(</t>
        </is>
      </c>
      <c r="F32" s="71" t="n">
        <v>0.34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17.61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24.18</v>
      </c>
      <c r="E34" s="72" t="inlineStr">
        <is>
          <t>(</t>
        </is>
      </c>
      <c r="F34" s="78" t="n">
        <v>0.34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9" t="n"/>
      <c r="C42" s="269" t="n"/>
      <c r="D42" s="269" t="n"/>
      <c r="E42" s="269" t="n"/>
      <c r="F42" s="269" t="n"/>
      <c r="G42" s="269" t="n"/>
      <c r="H42" s="269" t="n"/>
      <c r="I42" s="269" t="n"/>
      <c r="J42" s="269" t="n"/>
      <c r="K42" s="269" t="n"/>
      <c r="L42" s="269" t="n"/>
      <c r="M42" s="269" t="n"/>
      <c r="N42" s="270" t="n"/>
    </row>
    <row r="43" ht="19.35" customHeight="1">
      <c r="A43" s="90" t="inlineStr">
        <is>
          <t>Пролет 16-18,24-28,29-37 (в остальных пролетах вырубки нет)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9" t="n"/>
      <c r="E44" s="270" t="n"/>
      <c r="F44" s="93" t="inlineStr">
        <is>
          <t>100 деревьев</t>
        </is>
      </c>
      <c r="G44" s="94" t="n">
        <v>0.2</v>
      </c>
      <c r="H44" s="95" t="n">
        <v>1</v>
      </c>
      <c r="I44" s="273" t="n">
        <v>0.2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9" t="n"/>
      <c r="E45" s="269" t="n"/>
      <c r="F45" s="269" t="n"/>
      <c r="G45" s="269" t="n"/>
      <c r="H45" s="269" t="n"/>
      <c r="I45" s="269" t="n"/>
      <c r="J45" s="269" t="n"/>
      <c r="K45" s="269" t="n"/>
      <c r="L45" s="269" t="n"/>
      <c r="M45" s="269" t="n"/>
      <c r="N45" s="270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9" t="n"/>
      <c r="E46" s="270" t="n"/>
      <c r="F46" s="99" t="n"/>
      <c r="G46" s="99" t="n"/>
      <c r="H46" s="99" t="n"/>
      <c r="I46" s="100" t="n"/>
      <c r="J46" s="101" t="n">
        <v>112.29</v>
      </c>
      <c r="K46" s="150" t="n">
        <v>0.96</v>
      </c>
      <c r="L46" s="101" t="n">
        <v>21.56</v>
      </c>
      <c r="M46" s="101" t="n">
        <v>71.26000000000001</v>
      </c>
      <c r="N46" s="103" t="n">
        <v>1536.37</v>
      </c>
    </row>
    <row r="47" ht="19.35" customHeight="1">
      <c r="A47" s="96" t="n"/>
      <c r="B47" s="104" t="n"/>
      <c r="C47" s="98" t="inlineStr">
        <is>
          <t>ЗТ</t>
        </is>
      </c>
      <c r="D47" s="269" t="n"/>
      <c r="E47" s="270" t="n"/>
      <c r="F47" s="105" t="inlineStr">
        <is>
          <t>чел.-ч</t>
        </is>
      </c>
      <c r="G47" s="275" t="n">
        <v>13.4</v>
      </c>
      <c r="H47" s="150" t="n">
        <v>0.96</v>
      </c>
      <c r="I47" s="274" t="n">
        <v>2.5728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9" t="n"/>
      <c r="E48" s="270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21.56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69" t="n"/>
      <c r="E49" s="270" t="n"/>
      <c r="F49" s="99" t="n"/>
      <c r="G49" s="107" t="n"/>
      <c r="H49" s="107" t="n"/>
      <c r="I49" s="100" t="n"/>
      <c r="J49" s="100" t="n"/>
      <c r="K49" s="100" t="n"/>
      <c r="L49" s="101" t="n">
        <v>21.56</v>
      </c>
      <c r="M49" s="100" t="n"/>
      <c r="N49" s="103" t="n">
        <v>1536.37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9" t="n"/>
      <c r="E50" s="270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19.19</v>
      </c>
      <c r="M50" s="100" t="n"/>
      <c r="N50" s="113" t="n">
        <v>1367.37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9" t="n"/>
      <c r="E51" s="270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8.84</v>
      </c>
      <c r="M51" s="100" t="n"/>
      <c r="N51" s="101" t="n">
        <v>629.91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69" t="n"/>
      <c r="E52" s="270" t="n"/>
      <c r="F52" s="100" t="n"/>
      <c r="G52" s="107" t="n"/>
      <c r="H52" s="107" t="n"/>
      <c r="I52" s="114" t="n"/>
      <c r="J52" s="114" t="n"/>
      <c r="K52" s="114" t="n"/>
      <c r="L52" s="119" t="n">
        <v>49.59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9" t="n"/>
      <c r="E53" s="270" t="n"/>
      <c r="F53" s="93" t="inlineStr">
        <is>
          <t>100 деревьев</t>
        </is>
      </c>
      <c r="G53" s="94" t="n">
        <v>0.11</v>
      </c>
      <c r="H53" s="95" t="n">
        <v>1</v>
      </c>
      <c r="I53" s="119" t="n">
        <v>0.11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9" t="n"/>
      <c r="E54" s="269" t="n"/>
      <c r="F54" s="269" t="n"/>
      <c r="G54" s="269" t="n"/>
      <c r="H54" s="269" t="n"/>
      <c r="I54" s="269" t="n"/>
      <c r="J54" s="269" t="n"/>
      <c r="K54" s="269" t="n"/>
      <c r="L54" s="269" t="n"/>
      <c r="M54" s="269" t="n"/>
      <c r="N54" s="270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9" t="n"/>
      <c r="E55" s="270" t="n"/>
      <c r="F55" s="99" t="n"/>
      <c r="G55" s="99" t="n"/>
      <c r="H55" s="99" t="n"/>
      <c r="I55" s="100" t="n"/>
      <c r="J55" s="101" t="n">
        <v>323.47</v>
      </c>
      <c r="K55" s="150" t="n">
        <v>0.96</v>
      </c>
      <c r="L55" s="101" t="n">
        <v>34.16</v>
      </c>
      <c r="M55" s="101" t="n">
        <v>71.26000000000001</v>
      </c>
      <c r="N55" s="103" t="n">
        <v>2434.24</v>
      </c>
    </row>
    <row r="56" ht="19.35" customHeight="1">
      <c r="A56" s="96" t="n"/>
      <c r="B56" s="104" t="n"/>
      <c r="C56" s="98" t="inlineStr">
        <is>
          <t>ЗТ</t>
        </is>
      </c>
      <c r="D56" s="269" t="n"/>
      <c r="E56" s="270" t="n"/>
      <c r="F56" s="105" t="inlineStr">
        <is>
          <t>чел.-ч</t>
        </is>
      </c>
      <c r="G56" s="275" t="n">
        <v>38.6</v>
      </c>
      <c r="H56" s="150" t="n">
        <v>0.96</v>
      </c>
      <c r="I56" s="276" t="n">
        <v>4.07616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9" t="n"/>
      <c r="E57" s="270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34.16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69" t="n"/>
      <c r="E58" s="270" t="n"/>
      <c r="F58" s="99" t="n"/>
      <c r="G58" s="107" t="n"/>
      <c r="H58" s="107" t="n"/>
      <c r="I58" s="100" t="n"/>
      <c r="J58" s="100" t="n"/>
      <c r="K58" s="100" t="n"/>
      <c r="L58" s="101" t="n">
        <v>34.16</v>
      </c>
      <c r="M58" s="100" t="n"/>
      <c r="N58" s="103" t="n">
        <v>2434.24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9" t="n"/>
      <c r="E59" s="270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30.4</v>
      </c>
      <c r="M59" s="100" t="n"/>
      <c r="N59" s="113" t="n">
        <v>2166.47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9" t="n"/>
      <c r="E60" s="270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14.01</v>
      </c>
      <c r="M60" s="100" t="n"/>
      <c r="N60" s="101" t="n">
        <v>998.04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69" t="n"/>
      <c r="E61" s="270" t="n"/>
      <c r="F61" s="100" t="n"/>
      <c r="G61" s="107" t="n"/>
      <c r="H61" s="107" t="n"/>
      <c r="I61" s="114" t="n"/>
      <c r="J61" s="114" t="n"/>
      <c r="K61" s="114" t="n"/>
      <c r="L61" s="119" t="n">
        <v>78.56999999999999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9" t="n"/>
      <c r="E62" s="270" t="n"/>
      <c r="F62" s="93" t="inlineStr">
        <is>
          <t>100 деревьев</t>
        </is>
      </c>
      <c r="G62" s="94" t="n">
        <v>0.04</v>
      </c>
      <c r="H62" s="95" t="n">
        <v>1</v>
      </c>
      <c r="I62" s="119" t="n">
        <v>0.04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9" t="n"/>
      <c r="E63" s="269" t="n"/>
      <c r="F63" s="269" t="n"/>
      <c r="G63" s="269" t="n"/>
      <c r="H63" s="269" t="n"/>
      <c r="I63" s="269" t="n"/>
      <c r="J63" s="269" t="n"/>
      <c r="K63" s="269" t="n"/>
      <c r="L63" s="269" t="n"/>
      <c r="M63" s="269" t="n"/>
      <c r="N63" s="270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9" t="n"/>
      <c r="E64" s="270" t="n"/>
      <c r="F64" s="99" t="n"/>
      <c r="G64" s="99" t="n"/>
      <c r="H64" s="99" t="n"/>
      <c r="I64" s="100" t="n"/>
      <c r="J64" s="101" t="n">
        <v>406.43</v>
      </c>
      <c r="K64" s="150" t="n">
        <v>0.96</v>
      </c>
      <c r="L64" s="101" t="n">
        <v>15.61</v>
      </c>
      <c r="M64" s="101" t="n">
        <v>71.26000000000001</v>
      </c>
      <c r="N64" s="103" t="n">
        <v>1112.37</v>
      </c>
    </row>
    <row r="65" ht="19.35" customHeight="1">
      <c r="A65" s="96" t="n"/>
      <c r="B65" s="104" t="n"/>
      <c r="C65" s="98" t="inlineStr">
        <is>
          <t>ЗТ</t>
        </is>
      </c>
      <c r="D65" s="269" t="n"/>
      <c r="E65" s="270" t="n"/>
      <c r="F65" s="105" t="inlineStr">
        <is>
          <t>чел.-ч</t>
        </is>
      </c>
      <c r="G65" s="275" t="n">
        <v>48.5</v>
      </c>
      <c r="H65" s="150" t="n">
        <v>0.96</v>
      </c>
      <c r="I65" s="274" t="n">
        <v>1.8624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9" t="n"/>
      <c r="E66" s="270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15.61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69" t="n"/>
      <c r="E67" s="270" t="n"/>
      <c r="F67" s="99" t="n"/>
      <c r="G67" s="107" t="n"/>
      <c r="H67" s="107" t="n"/>
      <c r="I67" s="100" t="n"/>
      <c r="J67" s="100" t="n"/>
      <c r="K67" s="100" t="n"/>
      <c r="L67" s="101" t="n">
        <v>15.61</v>
      </c>
      <c r="M67" s="100" t="n"/>
      <c r="N67" s="103" t="n">
        <v>1112.37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9" t="n"/>
      <c r="E68" s="270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13.89</v>
      </c>
      <c r="M68" s="100" t="n"/>
      <c r="N68" s="118" t="n">
        <v>990.01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9" t="n"/>
      <c r="E69" s="270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6.4</v>
      </c>
      <c r="M69" s="100" t="n"/>
      <c r="N69" s="101" t="n">
        <v>456.07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69" t="n"/>
      <c r="E70" s="270" t="n"/>
      <c r="F70" s="100" t="n"/>
      <c r="G70" s="107" t="n"/>
      <c r="H70" s="107" t="n"/>
      <c r="I70" s="114" t="n"/>
      <c r="J70" s="114" t="n"/>
      <c r="K70" s="114" t="n"/>
      <c r="L70" s="119" t="n">
        <v>35.9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69" t="n"/>
      <c r="E71" s="270" t="n"/>
      <c r="F71" s="93" t="inlineStr">
        <is>
          <t>100 деревьев</t>
        </is>
      </c>
      <c r="G71" s="94" t="n">
        <v>0.19</v>
      </c>
      <c r="H71" s="95" t="n">
        <v>1</v>
      </c>
      <c r="I71" s="119" t="n">
        <v>0.19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69" t="n"/>
      <c r="E72" s="269" t="n"/>
      <c r="F72" s="269" t="n"/>
      <c r="G72" s="269" t="n"/>
      <c r="H72" s="269" t="n"/>
      <c r="I72" s="269" t="n"/>
      <c r="J72" s="269" t="n"/>
      <c r="K72" s="269" t="n"/>
      <c r="L72" s="269" t="n"/>
      <c r="M72" s="269" t="n"/>
      <c r="N72" s="270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69" t="n"/>
      <c r="E73" s="270" t="n"/>
      <c r="F73" s="99" t="n"/>
      <c r="G73" s="99" t="n"/>
      <c r="H73" s="99" t="n"/>
      <c r="I73" s="100" t="n"/>
      <c r="J73" s="101" t="n">
        <v>131.57</v>
      </c>
      <c r="K73" s="150" t="n">
        <v>0.96</v>
      </c>
      <c r="L73" s="101" t="n">
        <v>24</v>
      </c>
      <c r="M73" s="101" t="n">
        <v>71.26000000000001</v>
      </c>
      <c r="N73" s="103" t="n">
        <v>1710.24</v>
      </c>
    </row>
    <row r="74" ht="19.35" customHeight="1">
      <c r="A74" s="96" t="n"/>
      <c r="B74" s="104" t="n"/>
      <c r="C74" s="98" t="inlineStr">
        <is>
          <t>ЗТ</t>
        </is>
      </c>
      <c r="D74" s="269" t="n"/>
      <c r="E74" s="270" t="n"/>
      <c r="F74" s="105" t="inlineStr">
        <is>
          <t>чел.-ч</t>
        </is>
      </c>
      <c r="G74" s="275" t="n">
        <v>15.7</v>
      </c>
      <c r="H74" s="150" t="n">
        <v>0.96</v>
      </c>
      <c r="I74" s="276" t="n">
        <v>2.86368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9" t="n"/>
      <c r="E75" s="270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24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69" t="n"/>
      <c r="E76" s="270" t="n"/>
      <c r="F76" s="99" t="n"/>
      <c r="G76" s="107" t="n"/>
      <c r="H76" s="107" t="n"/>
      <c r="I76" s="100" t="n"/>
      <c r="J76" s="100" t="n"/>
      <c r="K76" s="100" t="n"/>
      <c r="L76" s="101" t="n">
        <v>24</v>
      </c>
      <c r="M76" s="100" t="n"/>
      <c r="N76" s="103" t="n">
        <v>1710.24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9" t="n"/>
      <c r="E77" s="270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21.36</v>
      </c>
      <c r="M77" s="100" t="n"/>
      <c r="N77" s="113" t="n">
        <v>1522.11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9" t="n"/>
      <c r="E78" s="270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9.84</v>
      </c>
      <c r="M78" s="100" t="n"/>
      <c r="N78" s="101" t="n">
        <v>701.2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69" t="n"/>
      <c r="E79" s="270" t="n"/>
      <c r="F79" s="100" t="n"/>
      <c r="G79" s="107" t="n"/>
      <c r="H79" s="107" t="n"/>
      <c r="I79" s="114" t="n"/>
      <c r="J79" s="114" t="n"/>
      <c r="K79" s="114" t="n"/>
      <c r="L79" s="119" t="n">
        <v>55.2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69" t="n"/>
      <c r="E80" s="270" t="n"/>
      <c r="F80" s="93" t="inlineStr">
        <is>
          <t>100 деревьев</t>
        </is>
      </c>
      <c r="G80" s="94" t="n">
        <v>0.09</v>
      </c>
      <c r="H80" s="95" t="n">
        <v>1</v>
      </c>
      <c r="I80" s="119" t="n">
        <v>0.09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69" t="n"/>
      <c r="E81" s="269" t="n"/>
      <c r="F81" s="269" t="n"/>
      <c r="G81" s="269" t="n"/>
      <c r="H81" s="269" t="n"/>
      <c r="I81" s="269" t="n"/>
      <c r="J81" s="269" t="n"/>
      <c r="K81" s="269" t="n"/>
      <c r="L81" s="269" t="n"/>
      <c r="M81" s="269" t="n"/>
      <c r="N81" s="270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69" t="n"/>
      <c r="E82" s="270" t="n"/>
      <c r="F82" s="99" t="n"/>
      <c r="G82" s="99" t="n"/>
      <c r="H82" s="99" t="n"/>
      <c r="I82" s="100" t="n"/>
      <c r="J82" s="101" t="n">
        <v>384.64</v>
      </c>
      <c r="K82" s="150" t="n">
        <v>0.96</v>
      </c>
      <c r="L82" s="101" t="n">
        <v>33.23</v>
      </c>
      <c r="M82" s="101" t="n">
        <v>71.26000000000001</v>
      </c>
      <c r="N82" s="103" t="n">
        <v>2367.97</v>
      </c>
    </row>
    <row r="83" ht="19.35" customHeight="1">
      <c r="A83" s="96" t="n"/>
      <c r="B83" s="104" t="n"/>
      <c r="C83" s="98" t="inlineStr">
        <is>
          <t>ЗТ</t>
        </is>
      </c>
      <c r="D83" s="269" t="n"/>
      <c r="E83" s="270" t="n"/>
      <c r="F83" s="105" t="inlineStr">
        <is>
          <t>чел.-ч</t>
        </is>
      </c>
      <c r="G83" s="275" t="n">
        <v>45.9</v>
      </c>
      <c r="H83" s="150" t="n">
        <v>0.96</v>
      </c>
      <c r="I83" s="276" t="n">
        <v>3.96576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69" t="n"/>
      <c r="E84" s="270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33.23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69" t="n"/>
      <c r="E85" s="270" t="n"/>
      <c r="F85" s="99" t="n"/>
      <c r="G85" s="107" t="n"/>
      <c r="H85" s="107" t="n"/>
      <c r="I85" s="100" t="n"/>
      <c r="J85" s="100" t="n"/>
      <c r="K85" s="100" t="n"/>
      <c r="L85" s="101" t="n">
        <v>33.23</v>
      </c>
      <c r="M85" s="100" t="n"/>
      <c r="N85" s="103" t="n">
        <v>2367.97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69" t="n"/>
      <c r="E86" s="270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29.57</v>
      </c>
      <c r="M86" s="100" t="n"/>
      <c r="N86" s="113" t="n">
        <v>2107.49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69" t="n"/>
      <c r="E87" s="270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13.62</v>
      </c>
      <c r="M87" s="100" t="n"/>
      <c r="N87" s="101" t="n">
        <v>970.87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69" t="n"/>
      <c r="E88" s="270" t="n"/>
      <c r="F88" s="100" t="n"/>
      <c r="G88" s="107" t="n"/>
      <c r="H88" s="107" t="n"/>
      <c r="I88" s="114" t="n"/>
      <c r="J88" s="114" t="n"/>
      <c r="K88" s="114" t="n"/>
      <c r="L88" s="119" t="n">
        <v>76.42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69" t="n"/>
      <c r="E89" s="270" t="n"/>
      <c r="F89" s="93" t="inlineStr">
        <is>
          <t>100 деревьев</t>
        </is>
      </c>
      <c r="G89" s="94" t="n">
        <v>0.04</v>
      </c>
      <c r="H89" s="95" t="n">
        <v>1</v>
      </c>
      <c r="I89" s="119" t="n">
        <v>0.04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69" t="n"/>
      <c r="E90" s="269" t="n"/>
      <c r="F90" s="269" t="n"/>
      <c r="G90" s="269" t="n"/>
      <c r="H90" s="269" t="n"/>
      <c r="I90" s="269" t="n"/>
      <c r="J90" s="269" t="n"/>
      <c r="K90" s="269" t="n"/>
      <c r="L90" s="269" t="n"/>
      <c r="M90" s="269" t="n"/>
      <c r="N90" s="270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69" t="n"/>
      <c r="E91" s="270" t="n"/>
      <c r="F91" s="99" t="n"/>
      <c r="G91" s="99" t="n"/>
      <c r="H91" s="99" t="n"/>
      <c r="I91" s="100" t="n"/>
      <c r="J91" s="101" t="n">
        <v>494.42</v>
      </c>
      <c r="K91" s="150" t="n">
        <v>0.96</v>
      </c>
      <c r="L91" s="101" t="n">
        <v>18.99</v>
      </c>
      <c r="M91" s="101" t="n">
        <v>71.26000000000001</v>
      </c>
      <c r="N91" s="103" t="n">
        <v>1353.23</v>
      </c>
    </row>
    <row r="92" ht="19.35" customHeight="1">
      <c r="A92" s="96" t="n"/>
      <c r="B92" s="104" t="n"/>
      <c r="C92" s="98" t="inlineStr">
        <is>
          <t>ЗТ</t>
        </is>
      </c>
      <c r="D92" s="269" t="n"/>
      <c r="E92" s="270" t="n"/>
      <c r="F92" s="105" t="inlineStr">
        <is>
          <t>чел.-ч</t>
        </is>
      </c>
      <c r="G92" s="122" t="n">
        <v>59</v>
      </c>
      <c r="H92" s="150" t="n">
        <v>0.96</v>
      </c>
      <c r="I92" s="274" t="n">
        <v>2.2656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69" t="n"/>
      <c r="E93" s="270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18.99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69" t="n"/>
      <c r="E94" s="270" t="n"/>
      <c r="F94" s="99" t="n"/>
      <c r="G94" s="107" t="n"/>
      <c r="H94" s="107" t="n"/>
      <c r="I94" s="100" t="n"/>
      <c r="J94" s="100" t="n"/>
      <c r="K94" s="100" t="n"/>
      <c r="L94" s="101" t="n">
        <v>18.99</v>
      </c>
      <c r="M94" s="100" t="n"/>
      <c r="N94" s="103" t="n">
        <v>1353.23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69" t="n"/>
      <c r="E95" s="270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16.9</v>
      </c>
      <c r="M95" s="100" t="n"/>
      <c r="N95" s="113" t="n">
        <v>1204.37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69" t="n"/>
      <c r="E96" s="270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7.79</v>
      </c>
      <c r="M96" s="100" t="n"/>
      <c r="N96" s="101" t="n">
        <v>554.8200000000001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69" t="n"/>
      <c r="E97" s="270" t="n"/>
      <c r="F97" s="100" t="n"/>
      <c r="G97" s="107" t="n"/>
      <c r="H97" s="107" t="n"/>
      <c r="I97" s="114" t="n"/>
      <c r="J97" s="114" t="n"/>
      <c r="K97" s="114" t="n"/>
      <c r="L97" s="119" t="n">
        <v>43.68</v>
      </c>
      <c r="M97" s="114" t="n"/>
      <c r="N97" s="94" t="n"/>
    </row>
    <row r="98" ht="19.35" customHeight="1">
      <c r="A98" s="123" t="n"/>
      <c r="B98" s="123" t="n"/>
      <c r="C98" s="124" t="inlineStr">
        <is>
          <t>Итого по разделу 1. Вырубка просеки</t>
        </is>
      </c>
      <c r="L98" s="125" t="n">
        <v>339.36</v>
      </c>
      <c r="M98" s="123" t="n"/>
      <c r="N98" s="126" t="n"/>
    </row>
    <row r="99" ht="19.35" customHeight="1">
      <c r="A99" s="127" t="n"/>
      <c r="B99" s="128" t="n"/>
      <c r="C99" s="129" t="inlineStr">
        <is>
          <t>Итого прямые затраты по разделу</t>
        </is>
      </c>
      <c r="L99" s="130" t="n">
        <v>147.55</v>
      </c>
      <c r="M99" s="131" t="n"/>
      <c r="N99" s="130" t="n">
        <v>10514.42</v>
      </c>
    </row>
    <row r="100" ht="19.35" customHeight="1">
      <c r="A100" s="127" t="n"/>
      <c r="B100" s="128" t="n"/>
      <c r="C100" s="129" t="inlineStr">
        <is>
          <t>в том числе</t>
        </is>
      </c>
      <c r="L100" s="130" t="n"/>
      <c r="M100" s="131" t="n"/>
      <c r="N100" s="130" t="n"/>
    </row>
    <row r="101" ht="19.35" customHeight="1">
      <c r="A101" s="127" t="n"/>
      <c r="B101" s="128" t="n"/>
      <c r="C101" s="129" t="inlineStr">
        <is>
          <t>- оплата труда (ОТ)</t>
        </is>
      </c>
      <c r="L101" s="130" t="n">
        <v>147.55</v>
      </c>
      <c r="M101" s="131" t="n"/>
      <c r="N101" s="130" t="n">
        <v>10514.42</v>
      </c>
    </row>
    <row r="102" ht="19.35" customHeight="1">
      <c r="A102" s="127" t="n"/>
      <c r="B102" s="128" t="n"/>
      <c r="C102" s="129" t="inlineStr">
        <is>
          <t>- эксплуатация машин и механизмов</t>
        </is>
      </c>
      <c r="L102" s="130" t="n">
        <v>0</v>
      </c>
      <c r="M102" s="131" t="n"/>
      <c r="N102" s="130" t="n">
        <v>0</v>
      </c>
    </row>
    <row r="103" ht="19.35" customHeight="1">
      <c r="A103" s="127" t="n"/>
      <c r="B103" s="132" t="n"/>
      <c r="C103" s="133" t="inlineStr">
        <is>
          <t>в том числе</t>
        </is>
      </c>
      <c r="L103" s="130" t="n"/>
      <c r="M103" s="131" t="n"/>
      <c r="N103" s="130" t="n"/>
    </row>
    <row r="104" ht="19.35" customHeight="1">
      <c r="A104" s="127" t="n"/>
      <c r="B104" s="132" t="n"/>
      <c r="C104" s="133" t="inlineStr">
        <is>
          <t>эксплуатация машин и механизмов без учета доплат к оплате труда машинистов</t>
        </is>
      </c>
      <c r="L104" s="130" t="n">
        <v>0</v>
      </c>
      <c r="M104" s="131" t="n"/>
      <c r="N104" s="130" t="n">
        <v>0</v>
      </c>
    </row>
    <row r="105" ht="19.35" customHeight="1">
      <c r="A105" s="127" t="n"/>
      <c r="B105" s="132" t="n"/>
      <c r="C105" s="133" t="inlineStr">
        <is>
          <t>в том числе</t>
        </is>
      </c>
      <c r="L105" s="130" t="n"/>
      <c r="M105" s="131" t="n"/>
      <c r="N105" s="130" t="n"/>
    </row>
    <row r="106" ht="19.35" customHeight="1">
      <c r="A106" s="127" t="n"/>
      <c r="B106" s="132" t="n"/>
      <c r="C106" s="133" t="inlineStr">
        <is>
          <t>оплата труда машинистов (ОТм)</t>
        </is>
      </c>
      <c r="L106" s="130" t="n">
        <v>0</v>
      </c>
      <c r="M106" s="131" t="n"/>
      <c r="N106" s="130" t="n">
        <v>0</v>
      </c>
    </row>
    <row r="107" ht="19.35" customHeight="1">
      <c r="A107" s="127" t="n"/>
      <c r="B107" s="128" t="n"/>
      <c r="C107" s="129" t="inlineStr">
        <is>
          <t>Итого ФОТ (справочно)</t>
        </is>
      </c>
      <c r="L107" s="130" t="n">
        <v>147.55</v>
      </c>
      <c r="M107" s="131" t="n"/>
      <c r="N107" s="130" t="n">
        <v>10514.42</v>
      </c>
    </row>
    <row r="108" ht="19.35" customHeight="1">
      <c r="A108" s="127" t="n"/>
      <c r="B108" s="128" t="n"/>
      <c r="C108" s="129" t="inlineStr">
        <is>
          <t>Итого накладные расходы</t>
        </is>
      </c>
      <c r="L108" s="130" t="n">
        <v>131.31</v>
      </c>
      <c r="M108" s="131" t="n"/>
      <c r="N108" s="130" t="n">
        <v>9357.82</v>
      </c>
    </row>
    <row r="109" ht="19.35" customHeight="1">
      <c r="A109" s="127" t="n"/>
      <c r="B109" s="128" t="n"/>
      <c r="C109" s="129" t="inlineStr">
        <is>
          <t>Итого сметная прибыль</t>
        </is>
      </c>
      <c r="L109" s="130" t="n">
        <v>60.5</v>
      </c>
      <c r="M109" s="131" t="n"/>
      <c r="N109" s="130" t="n">
        <v>4310.91</v>
      </c>
    </row>
    <row r="110" ht="19.35" customHeight="1">
      <c r="A110" s="127" t="n"/>
      <c r="B110" s="134" t="n"/>
      <c r="C110" s="135" t="inlineStr">
        <is>
          <t>Итого по разделу</t>
        </is>
      </c>
      <c r="L110" s="125" t="n">
        <v>339.36</v>
      </c>
      <c r="M110" s="136" t="n"/>
      <c r="N110" s="125" t="n">
        <v>24183.15</v>
      </c>
    </row>
    <row r="111" ht="19.35" customHeight="1">
      <c r="A111" s="127" t="n"/>
      <c r="B111" s="132" t="n"/>
      <c r="C111" s="133" t="inlineStr">
        <is>
          <t>Справочно</t>
        </is>
      </c>
      <c r="L111" s="130" t="n"/>
      <c r="M111" s="131" t="n"/>
      <c r="N111" s="130" t="n"/>
    </row>
    <row r="112" ht="19.35" customHeight="1">
      <c r="A112" s="127" t="n"/>
      <c r="B112" s="128" t="n"/>
      <c r="C112" s="133" t="inlineStr">
        <is>
          <t>затраты труда рабочих</t>
        </is>
      </c>
      <c r="I112" s="137" t="n">
        <v>17.6064</v>
      </c>
      <c r="J112" s="138" t="n"/>
      <c r="K112" s="138" t="n"/>
      <c r="L112" s="131" t="n"/>
      <c r="M112" s="131" t="n"/>
      <c r="N112" s="131" t="n"/>
    </row>
    <row r="113" ht="19.35" customHeight="1">
      <c r="A113" s="127" t="n"/>
      <c r="B113" s="128" t="n"/>
      <c r="C113" s="133" t="inlineStr">
        <is>
          <t>затраты труда машинистов</t>
        </is>
      </c>
      <c r="I113" s="137" t="n">
        <v>0</v>
      </c>
      <c r="J113" s="138" t="n"/>
      <c r="K113" s="138" t="n"/>
      <c r="L113" s="131" t="n"/>
      <c r="M113" s="131" t="n"/>
      <c r="N113" s="131" t="n"/>
    </row>
    <row r="114" ht="19.35" customHeight="1">
      <c r="A114" s="139" t="n"/>
      <c r="B114" s="140" t="n"/>
      <c r="C114" s="141" t="inlineStr">
        <is>
          <t>ВСЕГО по смете</t>
        </is>
      </c>
      <c r="D114" s="142" t="n"/>
      <c r="E114" s="142" t="n"/>
      <c r="F114" s="143" t="n"/>
      <c r="G114" s="143" t="n"/>
      <c r="H114" s="143" t="n"/>
      <c r="I114" s="143" t="n"/>
      <c r="J114" s="143" t="n"/>
      <c r="K114" s="143" t="n"/>
      <c r="L114" s="144" t="n"/>
      <c r="M114" s="143" t="n"/>
      <c r="N114" s="145" t="n"/>
    </row>
    <row r="115" ht="19.35" customHeight="1">
      <c r="A115" s="127" t="n"/>
      <c r="B115" s="134" t="n"/>
      <c r="C115" s="135" t="inlineStr">
        <is>
          <t>Итого по всем разделам</t>
        </is>
      </c>
      <c r="L115" s="125" t="n">
        <v>339.36</v>
      </c>
      <c r="M115" s="126" t="n"/>
      <c r="N115" s="125" t="n"/>
    </row>
    <row r="116" ht="19.35" customHeight="1">
      <c r="A116" s="127" t="n"/>
      <c r="B116" s="128" t="n"/>
      <c r="C116" s="129" t="inlineStr">
        <is>
          <t>ВСЕГО строительные работы</t>
        </is>
      </c>
      <c r="L116" s="130" t="n">
        <v>339.36</v>
      </c>
      <c r="M116" s="131" t="n"/>
      <c r="N116" s="130" t="n">
        <v>24183.15</v>
      </c>
    </row>
    <row r="117" ht="19.35" customHeight="1">
      <c r="A117" s="127" t="n"/>
      <c r="B117" s="132" t="n"/>
      <c r="C117" s="133" t="inlineStr">
        <is>
          <t>в том числе</t>
        </is>
      </c>
      <c r="L117" s="130" t="n"/>
      <c r="M117" s="131" t="n"/>
      <c r="N117" s="130" t="n"/>
    </row>
    <row r="118" ht="19.35" customHeight="1">
      <c r="A118" s="127" t="n"/>
      <c r="B118" s="132" t="n"/>
      <c r="C118" s="133" t="inlineStr">
        <is>
          <t>всего прямые затраты</t>
        </is>
      </c>
      <c r="L118" s="130" t="n">
        <v>147.55</v>
      </c>
      <c r="M118" s="131" t="n"/>
      <c r="N118" s="130" t="n">
        <v>10514.42</v>
      </c>
    </row>
    <row r="119" ht="19.35" customHeight="1">
      <c r="A119" s="127" t="n"/>
      <c r="B119" s="132" t="n"/>
      <c r="C119" s="133" t="inlineStr">
        <is>
          <t>в том числе</t>
        </is>
      </c>
      <c r="L119" s="130" t="n"/>
      <c r="M119" s="131" t="n"/>
      <c r="N119" s="130" t="n"/>
    </row>
    <row r="120" ht="19.35" customHeight="1">
      <c r="A120" s="127" t="n"/>
      <c r="B120" s="132" t="n"/>
      <c r="C120" s="133" t="inlineStr">
        <is>
          <t>- оплата труда (ОТ)</t>
        </is>
      </c>
      <c r="L120" s="130" t="n">
        <v>147.55</v>
      </c>
      <c r="M120" s="131" t="n"/>
      <c r="N120" s="130" t="n">
        <v>10514.42</v>
      </c>
    </row>
    <row r="121" ht="19.35" customHeight="1">
      <c r="A121" s="127" t="n"/>
      <c r="B121" s="132" t="n"/>
      <c r="C121" s="133" t="inlineStr">
        <is>
          <t>- эксплуатация машин и механизмов</t>
        </is>
      </c>
      <c r="L121" s="130" t="n">
        <v>0</v>
      </c>
      <c r="M121" s="131" t="n"/>
      <c r="N121" s="130" t="n">
        <v>0</v>
      </c>
    </row>
    <row r="122" ht="19.35" customHeight="1">
      <c r="A122" s="127" t="n"/>
      <c r="B122" s="132" t="n"/>
      <c r="C122" s="133" t="inlineStr">
        <is>
          <t>в т.ч. эксплуатация машин и механизмов без учета доплат к оплате труда машинистов</t>
        </is>
      </c>
      <c r="L122" s="130" t="n">
        <v>0</v>
      </c>
      <c r="M122" s="131" t="n"/>
      <c r="N122" s="130" t="n">
        <v>0</v>
      </c>
    </row>
    <row r="123" ht="19.35" customHeight="1">
      <c r="A123" s="127" t="n"/>
      <c r="B123" s="132" t="n"/>
      <c r="C123" s="133" t="inlineStr">
        <is>
          <t>- в т.ч. оплата труда машинистов (ОТм)</t>
        </is>
      </c>
      <c r="L123" s="130" t="n">
        <v>0</v>
      </c>
      <c r="M123" s="131" t="n"/>
      <c r="N123" s="130" t="n">
        <v>0</v>
      </c>
    </row>
    <row r="124" ht="19.35" customHeight="1">
      <c r="A124" s="127" t="n"/>
      <c r="B124" s="132" t="n"/>
      <c r="C124" s="133" t="inlineStr">
        <is>
          <t>всего ФОТ (справочно)</t>
        </is>
      </c>
      <c r="L124" s="130" t="n">
        <v>147.55</v>
      </c>
      <c r="M124" s="131" t="n"/>
      <c r="N124" s="130" t="n">
        <v>10514.42</v>
      </c>
    </row>
    <row r="125" ht="19.35" customHeight="1">
      <c r="A125" s="127" t="n"/>
      <c r="B125" s="132" t="n"/>
      <c r="C125" s="133" t="inlineStr">
        <is>
          <t>всего накладные расходы</t>
        </is>
      </c>
      <c r="L125" s="130" t="n">
        <v>131.31</v>
      </c>
      <c r="M125" s="131" t="n"/>
      <c r="N125" s="130" t="n">
        <v>9357.82</v>
      </c>
    </row>
    <row r="126" ht="19.35" customHeight="1">
      <c r="A126" s="127" t="n"/>
      <c r="B126" s="132" t="n"/>
      <c r="C126" s="133" t="inlineStr">
        <is>
          <t>всего сметная прибыль</t>
        </is>
      </c>
      <c r="L126" s="130" t="n">
        <v>60.5</v>
      </c>
      <c r="M126" s="131" t="n"/>
      <c r="N126" s="130" t="n">
        <v>4310.91</v>
      </c>
    </row>
    <row r="127" ht="19.35" customHeight="1">
      <c r="A127" s="127" t="n"/>
      <c r="B127" s="134" t="n"/>
      <c r="C127" s="135" t="inlineStr">
        <is>
          <t>ВСЕГО по смете</t>
        </is>
      </c>
      <c r="L127" s="125" t="n">
        <v>339.36</v>
      </c>
      <c r="M127" s="126" t="n"/>
      <c r="N127" s="125" t="n">
        <v>24183.15</v>
      </c>
    </row>
    <row r="128" ht="19.35" customHeight="1">
      <c r="A128" s="127" t="n"/>
      <c r="B128" s="132" t="n"/>
      <c r="C128" s="133" t="inlineStr">
        <is>
          <t>Всего прямые затраты</t>
        </is>
      </c>
      <c r="L128" s="130" t="n">
        <v>147.55</v>
      </c>
      <c r="M128" s="131" t="n"/>
      <c r="N128" s="130" t="n">
        <v>10514.42</v>
      </c>
    </row>
    <row r="129" ht="19.35" customHeight="1">
      <c r="A129" s="127" t="n"/>
      <c r="B129" s="132" t="n"/>
      <c r="C129" s="133" t="inlineStr">
        <is>
          <t>в том числе</t>
        </is>
      </c>
      <c r="L129" s="130" t="n"/>
      <c r="M129" s="131" t="n"/>
      <c r="N129" s="130" t="n"/>
    </row>
    <row r="130" ht="19.35" customHeight="1">
      <c r="A130" s="127" t="n"/>
      <c r="B130" s="132" t="n"/>
      <c r="C130" s="133" t="inlineStr">
        <is>
          <t>- оплата труда рабочих (ОТ)</t>
        </is>
      </c>
      <c r="L130" s="130" t="n">
        <v>147.55</v>
      </c>
      <c r="M130" s="131" t="n"/>
      <c r="N130" s="130" t="n">
        <v>10514.42</v>
      </c>
    </row>
    <row r="131" ht="19.35" customHeight="1">
      <c r="A131" s="127" t="n"/>
      <c r="B131" s="132" t="n"/>
      <c r="C131" s="133" t="inlineStr">
        <is>
          <t>- эксплуатация машин и механизмов</t>
        </is>
      </c>
      <c r="L131" s="130" t="n">
        <v>0</v>
      </c>
      <c r="M131" s="131" t="n"/>
      <c r="N131" s="130" t="n">
        <v>0</v>
      </c>
    </row>
    <row r="132" ht="19.35" customHeight="1">
      <c r="A132" s="127" t="n"/>
      <c r="B132" s="132" t="n"/>
      <c r="C132" s="133" t="inlineStr">
        <is>
          <t>в т.ч. эксплуатация машин и механизмов без учета доплат к оплате труда машинистов</t>
        </is>
      </c>
      <c r="L132" s="130" t="n">
        <v>0</v>
      </c>
      <c r="M132" s="131" t="n"/>
      <c r="N132" s="130" t="n">
        <v>0</v>
      </c>
    </row>
    <row r="133" ht="19.35" customHeight="1">
      <c r="A133" s="127" t="n"/>
      <c r="B133" s="132" t="n"/>
      <c r="C133" s="133" t="inlineStr">
        <is>
          <t>- в т.ч. оплата труда машинистов (ОТм)</t>
        </is>
      </c>
      <c r="L133" s="130" t="n">
        <v>0</v>
      </c>
      <c r="M133" s="131" t="n"/>
      <c r="N133" s="130" t="n">
        <v>0</v>
      </c>
    </row>
    <row r="134" ht="19.35" customHeight="1">
      <c r="A134" s="127" t="n"/>
      <c r="B134" s="132" t="n"/>
      <c r="C134" s="133" t="inlineStr">
        <is>
          <t>Всего ФОТ (справочно)</t>
        </is>
      </c>
      <c r="L134" s="130" t="n">
        <v>147.55</v>
      </c>
      <c r="M134" s="131" t="n"/>
      <c r="N134" s="130" t="n">
        <v>10514.42</v>
      </c>
    </row>
    <row r="135" ht="19.35" customHeight="1">
      <c r="A135" s="127" t="n"/>
      <c r="B135" s="132" t="n"/>
      <c r="C135" s="133" t="inlineStr">
        <is>
          <t>Всего накладные расходы</t>
        </is>
      </c>
      <c r="L135" s="130" t="n">
        <v>131.31</v>
      </c>
      <c r="M135" s="131" t="n"/>
      <c r="N135" s="130" t="n">
        <v>9357.82</v>
      </c>
    </row>
    <row r="136" ht="19.35" customHeight="1">
      <c r="A136" s="127" t="n"/>
      <c r="B136" s="132" t="n"/>
      <c r="C136" s="133" t="inlineStr">
        <is>
          <t>Всего сметная прибыль</t>
        </is>
      </c>
      <c r="L136" s="130" t="n">
        <v>60.5</v>
      </c>
      <c r="M136" s="131" t="n"/>
      <c r="N136" s="130" t="n">
        <v>4310.91</v>
      </c>
    </row>
    <row r="137" ht="19.35" customHeight="1">
      <c r="A137" s="127" t="n"/>
      <c r="B137" s="132" t="n"/>
      <c r="C137" s="133" t="inlineStr">
        <is>
          <t>Справочно</t>
        </is>
      </c>
      <c r="L137" s="130" t="n"/>
      <c r="M137" s="131" t="n"/>
      <c r="N137" s="130" t="n"/>
    </row>
    <row r="138" ht="19.35" customHeight="1">
      <c r="A138" s="127" t="n"/>
      <c r="B138" s="128" t="n"/>
      <c r="C138" s="133" t="inlineStr">
        <is>
          <t>затраты труда рабочих</t>
        </is>
      </c>
      <c r="I138" s="137" t="n">
        <v>17.6064</v>
      </c>
      <c r="J138" s="138" t="n"/>
      <c r="K138" s="138" t="n"/>
      <c r="L138" s="131" t="n"/>
      <c r="M138" s="131" t="n"/>
      <c r="N138" s="131" t="n"/>
    </row>
    <row r="139" ht="19.35" customHeight="1">
      <c r="A139" s="127" t="n"/>
      <c r="B139" s="128" t="n"/>
      <c r="C139" s="133" t="inlineStr">
        <is>
          <t>затраты труда машинистов</t>
        </is>
      </c>
      <c r="I139" s="137" t="n">
        <v>0</v>
      </c>
      <c r="J139" s="138" t="n"/>
      <c r="K139" s="138" t="n"/>
      <c r="L139" s="131" t="n"/>
      <c r="M139" s="131" t="n"/>
      <c r="N139" s="131" t="n"/>
    </row>
    <row r="140" ht="19.35" customHeight="1">
      <c r="A140" s="127" t="n"/>
      <c r="B140" s="146" t="n"/>
      <c r="C140" s="146" t="n"/>
      <c r="D140" s="124" t="n"/>
      <c r="E140" s="12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7" t="inlineStr">
        <is>
          <t>Составил: ______________________________________/  Григорова И. А. /</t>
        </is>
      </c>
    </row>
    <row r="142" ht="19.35" customHeight="1">
      <c r="A142" s="147" t="n"/>
      <c r="B142" s="147" t="n"/>
      <c r="C142" s="148" t="inlineStr">
        <is>
          <t>должность, подпись (инициалы, фамилия)</t>
        </is>
      </c>
      <c r="G142" s="149" t="n"/>
      <c r="H142" s="149" t="n"/>
      <c r="I142" s="149" t="n"/>
      <c r="J142" s="147" t="n"/>
      <c r="K142" s="147" t="n"/>
      <c r="L142" s="147" t="n"/>
      <c r="M142" s="147" t="n"/>
      <c r="N142" s="147" t="n"/>
    </row>
    <row r="143" ht="19.35" customHeight="1">
      <c r="A143" s="147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8" t="inlineStr">
        <is>
          <t>должность, подпись (инициалы, фамилия)</t>
        </is>
      </c>
      <c r="G144" s="149" t="n"/>
      <c r="H144" s="149" t="n"/>
      <c r="I144" s="149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5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9.1445312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2" customWidth="1" min="7" max="7"/>
    <col width="11.57" customWidth="1" min="8" max="8"/>
    <col width="22.71" customWidth="1" min="9" max="9"/>
    <col width="9.140000000000001" customWidth="1" min="10" max="16384"/>
  </cols>
  <sheetData>
    <row r="1" ht="12" customHeight="1">
      <c r="B1" s="151" t="inlineStr">
        <is>
          <t>Сметный расчет № СР-1-36</t>
        </is>
      </c>
    </row>
    <row r="2" ht="12" customHeight="1">
      <c r="B2" s="47" t="n"/>
    </row>
    <row r="3" ht="12" customHeight="1">
      <c r="B3" s="47" t="n"/>
      <c r="C3" s="47" t="n"/>
      <c r="D3" s="47" t="n"/>
      <c r="E3" s="47" t="n"/>
      <c r="F3" s="47" t="n"/>
    </row>
    <row r="4" ht="22.5" customHeight="1">
      <c r="A4" s="152" t="inlineStr">
        <is>
          <t>по объекту:</t>
        </is>
      </c>
      <c r="D4" s="153" t="inlineStr">
        <is>
          <t>Расширение просеки ВЛ 220 кВ Благовещенская-Айгунь I цепь</t>
        </is>
      </c>
    </row>
    <row r="5" ht="12" customHeight="1">
      <c r="C5" s="154" t="n"/>
      <c r="D5" s="154" t="n"/>
      <c r="E5" s="154" t="n"/>
    </row>
    <row r="6" ht="12.75" customHeight="1">
      <c r="A6" s="152" t="inlineStr">
        <is>
          <t>Наименование объекта изысканий:</t>
        </is>
      </c>
      <c r="D6" s="124" t="inlineStr">
        <is>
          <t>Вынос в натуру границ вырубки</t>
        </is>
      </c>
    </row>
    <row r="7" ht="12" customHeight="1">
      <c r="A7" s="155" t="n"/>
      <c r="B7" s="155" t="n"/>
      <c r="C7" s="156" t="n"/>
      <c r="D7" s="157" t="n"/>
      <c r="E7" s="157" t="n"/>
      <c r="F7" s="157" t="n"/>
      <c r="G7" s="157" t="n"/>
    </row>
    <row r="8">
      <c r="A8" s="152" t="inlineStr">
        <is>
          <t>Заказчик:</t>
        </is>
      </c>
      <c r="D8" s="153" t="inlineStr">
        <is>
          <t xml:space="preserve"> ПАО «Россети»-«МЭС Востока»</t>
        </is>
      </c>
    </row>
    <row r="9" ht="12" customHeight="1"/>
    <row r="10" ht="13.5" customHeight="1">
      <c r="A10" s="152" t="inlineStr">
        <is>
          <t xml:space="preserve">Подрядчик: </t>
        </is>
      </c>
      <c r="D10" s="153" t="inlineStr">
        <is>
          <t>ООО «Петровский Парк»</t>
        </is>
      </c>
    </row>
    <row r="11" ht="12" customHeight="1">
      <c r="A11" s="156" t="n"/>
      <c r="B11" s="156" t="n"/>
    </row>
    <row r="12" ht="25.5" customHeight="1">
      <c r="A12" s="152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58" t="inlineStr">
        <is>
          <t>Основание: Ф.579959-19.36-РД</t>
        </is>
      </c>
      <c r="B13" s="277" t="n"/>
      <c r="C13" s="277" t="n"/>
      <c r="D13" s="277" t="n"/>
      <c r="E13" s="277" t="n"/>
      <c r="F13" s="277" t="n"/>
      <c r="G13" s="277" t="n"/>
    </row>
    <row r="14" ht="32.25" customHeight="1">
      <c r="A14" s="160" t="inlineStr">
        <is>
          <t>№ пп</t>
        </is>
      </c>
      <c r="B14" s="160" t="inlineStr">
        <is>
          <t>Наименование работ и затрат</t>
        </is>
      </c>
      <c r="C14" s="160" t="inlineStr">
        <is>
          <t>Ед.
Изм</t>
        </is>
      </c>
      <c r="D14" s="160" t="inlineStr">
        <is>
          <t>Кол-
во.</t>
        </is>
      </c>
      <c r="E14" s="160" t="inlineStr">
        <is>
          <t>Обоснование стоимости</t>
        </is>
      </c>
      <c r="F14" s="160" t="inlineStr">
        <is>
          <t>Расчет стоимости</t>
        </is>
      </c>
      <c r="G14" s="160" t="inlineStr">
        <is>
          <t>Стоимость, руб.</t>
        </is>
      </c>
    </row>
    <row r="15" ht="12" customHeight="1">
      <c r="A15" s="161" t="n">
        <v>1</v>
      </c>
      <c r="B15" s="162" t="n">
        <v>2</v>
      </c>
      <c r="C15" s="162" t="n">
        <v>3</v>
      </c>
      <c r="D15" s="162" t="n">
        <v>4</v>
      </c>
      <c r="E15" s="162" t="n">
        <v>5</v>
      </c>
      <c r="F15" s="162" t="n">
        <v>6</v>
      </c>
      <c r="G15" s="162" t="n">
        <v>7</v>
      </c>
    </row>
    <row r="16" ht="12.75" customHeight="1">
      <c r="A16" s="163" t="inlineStr">
        <is>
          <t>1</t>
        </is>
      </c>
      <c r="B16" s="164" t="inlineStr">
        <is>
          <t>Раздел</t>
        </is>
      </c>
      <c r="C16" s="164" t="n"/>
      <c r="D16" s="164" t="n"/>
      <c r="E16" s="164" t="inlineStr">
        <is>
          <t>Полевые работы</t>
        </is>
      </c>
      <c r="F16" s="164" t="n"/>
      <c r="G16" s="165" t="n"/>
    </row>
    <row r="17" ht="188.25" customHeight="1">
      <c r="A17" s="166" t="inlineStr">
        <is>
          <t>1.1</t>
        </is>
      </c>
      <c r="B17" s="167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10)</t>
        </is>
      </c>
      <c r="C17" s="168" t="inlineStr">
        <is>
          <t>знак (кол-во опор ВЛ, подлежащих вырубке)</t>
        </is>
      </c>
      <c r="D17" s="168" t="n">
        <v>4</v>
      </c>
      <c r="E17" s="168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68" t="inlineStr">
        <is>
          <t>921 руб. × 4 знаков × 1</t>
        </is>
      </c>
      <c r="G17" s="169" t="n">
        <f>ROUND(921*D17*1,2)</f>
        <v>3684</v>
      </c>
      <c r="I17" s="170" t="n"/>
    </row>
    <row r="18" ht="15.75" customHeight="1">
      <c r="A18" s="171" t="n"/>
      <c r="B18" s="172" t="inlineStr">
        <is>
          <t>Коэффициенты</t>
        </is>
      </c>
      <c r="C18" s="172" t="n"/>
      <c r="D18" s="172" t="n"/>
      <c r="E18" s="172" t="n"/>
      <c r="F18" s="172" t="n"/>
      <c r="G18" s="173" t="n"/>
    </row>
    <row r="19" ht="12.75" customHeight="1">
      <c r="A19" s="174" t="n"/>
      <c r="B19" s="175" t="inlineStr">
        <is>
          <t>Стадия: Изыскания</t>
        </is>
      </c>
      <c r="C19" s="176" t="n"/>
      <c r="D19" s="176" t="n"/>
      <c r="E19" s="176" t="n"/>
      <c r="F19" s="176" t="n"/>
      <c r="G19" s="177" t="n"/>
    </row>
    <row r="20" ht="15.75" customHeight="1">
      <c r="A20" s="174" t="n"/>
      <c r="B20" s="178" t="inlineStr">
        <is>
          <t>Разделы документации</t>
        </is>
      </c>
      <c r="C20" s="178" t="n"/>
      <c r="D20" s="178" t="n"/>
      <c r="E20" s="178" t="n"/>
      <c r="F20" s="178" t="n"/>
      <c r="G20" s="179" t="n"/>
    </row>
    <row r="21" ht="12.75" customHeight="1">
      <c r="A21" s="180" t="n"/>
      <c r="B21" s="181" t="inlineStr">
        <is>
          <t>1. Полный комплекс работ</t>
        </is>
      </c>
      <c r="C21" s="181" t="n"/>
      <c r="D21" s="181" t="n"/>
      <c r="E21" s="182" t="n">
        <v>1</v>
      </c>
      <c r="F21" s="181" t="n"/>
      <c r="G21" s="183" t="n"/>
    </row>
    <row r="22" ht="12.75" customHeight="1">
      <c r="A22" s="180" t="inlineStr">
        <is>
          <t>1.2</t>
        </is>
      </c>
      <c r="B22" s="184" t="inlineStr">
        <is>
          <t>Итого Полевые работы:</t>
        </is>
      </c>
      <c r="C22" s="184" t="n"/>
      <c r="D22" s="184" t="n"/>
      <c r="E22" s="184" t="n"/>
      <c r="F22" s="184" t="n"/>
      <c r="G22" s="185" t="n">
        <f>ROUND(($G$17),2)</f>
        <v>3684</v>
      </c>
    </row>
    <row r="23" ht="25.5" customHeight="1">
      <c r="A23" s="163" t="inlineStr">
        <is>
          <t>1.3</t>
        </is>
      </c>
      <c r="B23" s="164" t="inlineStr">
        <is>
          <t>Всего Полевые работы:</t>
        </is>
      </c>
      <c r="C23" s="164" t="n"/>
      <c r="D23" s="164" t="n"/>
      <c r="E23" s="164" t="n"/>
      <c r="F23" s="164" t="inlineStr">
        <is>
          <t>Сумма от п.1.2</t>
        </is>
      </c>
      <c r="G23" s="186" t="n">
        <f>ROUND((SUM($G$22:$G$22)),2)</f>
        <v>3684</v>
      </c>
      <c r="I23" s="170" t="n"/>
    </row>
    <row r="24" ht="12.75" customHeight="1">
      <c r="A24" s="163" t="inlineStr">
        <is>
          <t>2</t>
        </is>
      </c>
      <c r="B24" s="164" t="inlineStr">
        <is>
          <t>Раздел</t>
        </is>
      </c>
      <c r="C24" s="164" t="n"/>
      <c r="D24" s="164" t="n"/>
      <c r="E24" s="164" t="inlineStr">
        <is>
          <t>Прочие расходы</t>
        </is>
      </c>
      <c r="F24" s="164" t="n"/>
      <c r="G24" s="165" t="n"/>
      <c r="I24" s="170" t="n"/>
    </row>
    <row r="25" ht="123.75" customHeight="1">
      <c r="A25" s="163" t="inlineStr">
        <is>
          <t>2.1</t>
        </is>
      </c>
      <c r="B25" s="187" t="inlineStr">
        <is>
          <t>Внутренний транспорт. Исходное расстояние от базы до участка свыше 5 до 10 км; полевые работы до 75 тыс. руб. Коэффициент к трассе 1.</t>
        </is>
      </c>
      <c r="C25" s="187" t="n"/>
      <c r="D25" s="187" t="n"/>
      <c r="E25" s="187" t="inlineStr">
        <is>
          <t>О.у. п.9 табл 4 п.2</t>
        </is>
      </c>
      <c r="F25" s="187" t="inlineStr">
        <is>
          <t>11.2500% от п.1.3</t>
        </is>
      </c>
      <c r="G25" s="188" t="n">
        <f>ROUND(G23*0.1125,2)</f>
        <v>414.45</v>
      </c>
      <c r="I25" s="170" t="n"/>
    </row>
    <row r="26" ht="38.25" customHeight="1">
      <c r="A26" s="163" t="inlineStr">
        <is>
          <t>2.2</t>
        </is>
      </c>
      <c r="B26" s="187" t="inlineStr">
        <is>
          <t xml:space="preserve">Расходы по организации и ликвидации работ </t>
        </is>
      </c>
      <c r="C26" s="187" t="n"/>
      <c r="D26" s="187" t="n"/>
      <c r="E26" s="187" t="inlineStr">
        <is>
          <t>О.у. п.13 6%
2,5 - для изысканий со сметной стоимостью  до 30 тыс. руб.</t>
        </is>
      </c>
      <c r="F26" s="187" t="inlineStr">
        <is>
          <t>6% × 2.50 от п.1.3 и 2.1</t>
        </is>
      </c>
      <c r="G26" s="188" t="n">
        <f>ROUND((G23+G25)*0.06*2.5,2)</f>
        <v>614.77</v>
      </c>
      <c r="I26" s="170" t="n"/>
    </row>
    <row r="27" ht="25.5" customHeight="1">
      <c r="A27" s="163" t="inlineStr">
        <is>
          <t>2.3</t>
        </is>
      </c>
      <c r="B27" s="164" t="inlineStr">
        <is>
          <t>Всего Прочие расходы:</t>
        </is>
      </c>
      <c r="C27" s="164" t="n"/>
      <c r="D27" s="164" t="n"/>
      <c r="E27" s="164" t="n"/>
      <c r="F27" s="164" t="inlineStr">
        <is>
          <t>Сумма от п.2.1-2.2</t>
        </is>
      </c>
      <c r="G27" s="186" t="n">
        <f>ROUND((SUM($G$25:$G$26)),2)</f>
        <v>1029.22</v>
      </c>
      <c r="I27" s="170" t="n"/>
    </row>
    <row r="28" ht="12.75" customHeight="1">
      <c r="A28" s="163" t="inlineStr">
        <is>
          <t>3</t>
        </is>
      </c>
      <c r="B28" s="164" t="inlineStr">
        <is>
          <t>Итого по смете:</t>
        </is>
      </c>
      <c r="C28" s="164" t="n"/>
      <c r="D28" s="164" t="n"/>
      <c r="E28" s="164" t="n"/>
      <c r="F28" s="164" t="n"/>
      <c r="G28" s="186" t="n">
        <f>ROUND(($G$23 + $G$27),2)</f>
        <v>4713.22</v>
      </c>
      <c r="I28" s="170" t="n"/>
    </row>
    <row r="29" ht="80.25" customHeight="1">
      <c r="A29" s="163" t="inlineStr">
        <is>
          <t>4</t>
        </is>
      </c>
      <c r="B29" s="187" t="inlineStr">
        <is>
          <t>Районная надбавка от полевых работ. Районный коэффициент к зар. плате 1.2 (Благовещенский район ) и Надбавка при базировании работников в Амурской обл.</t>
        </is>
      </c>
      <c r="C29" s="187" t="n"/>
      <c r="D29" s="187" t="n"/>
      <c r="E29" s="187" t="inlineStr">
        <is>
          <t xml:space="preserve">п.8д О.у. Табл.3, п. 8е
</t>
        </is>
      </c>
      <c r="F29" s="187" t="inlineStr">
        <is>
          <t>Коэф - т 1+(0,1+0,15) от п.3</t>
        </is>
      </c>
      <c r="G29" s="188" t="n">
        <f>ROUND(G28*1.25,2)</f>
        <v>5891.53</v>
      </c>
      <c r="I29" s="189" t="n"/>
      <c r="K29" s="190" t="n"/>
    </row>
    <row r="30" ht="41.25" customHeight="1">
      <c r="A30" s="163" t="inlineStr">
        <is>
          <t>5</t>
        </is>
      </c>
      <c r="B30" s="187" t="inlineStr">
        <is>
          <t>Индекс на I квартал 2026 года на изыскательские работы к уровню цен 01.01.2001</t>
        </is>
      </c>
      <c r="C30" s="187" t="n"/>
      <c r="D30" s="187" t="n"/>
      <c r="E30" s="187" t="inlineStr">
        <is>
          <t>Минстрой России от 26.01.2026 № 3017-ИФ/09, приложение 5.</t>
        </is>
      </c>
      <c r="F30" s="187" t="inlineStr">
        <is>
          <t>Коэффициент 6,97 к итогу п.4</t>
        </is>
      </c>
      <c r="G30" s="188" t="n">
        <f>ROUND(G29*6.97,2)</f>
        <v>41063.96</v>
      </c>
      <c r="I30" s="170" t="n"/>
    </row>
    <row r="31" ht="12.75" customHeight="1">
      <c r="A31" s="163" t="inlineStr">
        <is>
          <t>6</t>
        </is>
      </c>
      <c r="B31" s="164" t="inlineStr">
        <is>
          <t>Всего по смете:</t>
        </is>
      </c>
      <c r="C31" s="164" t="n"/>
      <c r="D31" s="164" t="n"/>
      <c r="E31" s="164" t="n"/>
      <c r="F31" s="164" t="inlineStr">
        <is>
          <t>Сумма от п.5</t>
        </is>
      </c>
      <c r="G31" s="186" t="n">
        <f>ROUND((G30),2)</f>
        <v>41063.96</v>
      </c>
    </row>
    <row r="32" ht="43.5" customHeight="1">
      <c r="A32" s="163" t="inlineStr">
        <is>
          <t>7</t>
        </is>
      </c>
      <c r="B32" s="164" t="inlineStr">
        <is>
          <t>Всего по смете в 2000 г.:</t>
        </is>
      </c>
      <c r="C32" s="164" t="n"/>
      <c r="D32" s="164" t="n"/>
      <c r="E32" s="164" t="inlineStr">
        <is>
          <t>Письма Госстроя России от 04.01.2001 № АШ- 9/10, и от 07.10.1999 № АШ-3412/10</t>
        </is>
      </c>
      <c r="F32" s="164" t="n">
        <v>1.266</v>
      </c>
      <c r="G32" s="186" t="n">
        <f>ROUND(G29/F32,2)</f>
        <v>4653.66</v>
      </c>
      <c r="H32" s="189" t="n"/>
    </row>
    <row r="33" ht="43.5" customHeight="1">
      <c r="A33" s="191" t="n"/>
      <c r="B33" s="124" t="n"/>
      <c r="C33" s="124" t="n"/>
      <c r="D33" s="124" t="n"/>
      <c r="E33" s="124" t="n"/>
      <c r="F33" s="124" t="n"/>
      <c r="G33" s="192" t="n"/>
      <c r="H33" s="189" t="n"/>
    </row>
    <row r="34" ht="12" customHeight="1">
      <c r="A34" s="193" t="inlineStr">
        <is>
          <t>Составил:                                                                                                        Григорова И. А.</t>
        </is>
      </c>
    </row>
    <row r="35" ht="12" customHeight="1">
      <c r="A35" s="193" t="n"/>
      <c r="B35" s="193" t="n"/>
      <c r="C35" s="193" t="n"/>
      <c r="D35" s="193" t="n"/>
      <c r="E35" s="193" t="n"/>
      <c r="F35" s="193" t="n"/>
      <c r="G35" s="193" t="n"/>
      <c r="I35" s="194" t="n"/>
    </row>
    <row r="36" ht="12" customHeight="1">
      <c r="A36" s="193" t="n"/>
      <c r="B36" s="193" t="n"/>
      <c r="C36" s="193" t="n"/>
      <c r="D36" s="193" t="n"/>
      <c r="E36" s="193" t="n"/>
      <c r="F36" s="193" t="n"/>
      <c r="G36" s="193" t="n"/>
    </row>
    <row r="37" ht="12" customHeight="1">
      <c r="A37" s="193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5" t="n"/>
      <c r="I38" s="196" t="n"/>
    </row>
    <row r="40" ht="75" customHeight="1">
      <c r="A40" s="197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3"/>
    <col width="7.86" customWidth="1" min="4" max="4"/>
    <col width="8.289999999999999" customWidth="1" min="5" max="5"/>
    <col width="11" customWidth="1" min="6" max="6"/>
    <col width="9.140000000000001" customWidth="1" min="7" max="7"/>
    <col width="3.72" customWidth="1" min="8" max="8"/>
    <col width="7.28" customWidth="1" min="9" max="9"/>
    <col width="9.289999999999999" customWidth="1" min="10" max="10"/>
    <col width="12.29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>
      <c r="A1" s="198" t="inlineStr">
        <is>
          <t>Сметный расчет № СР-2-36</t>
        </is>
      </c>
    </row>
    <row r="2" ht="15" customHeight="1">
      <c r="A2" s="198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198" t="inlineStr">
        <is>
          <t>Объект: 36-ВЛ 220 Благовещенская-Айгунь I цепь</t>
        </is>
      </c>
    </row>
    <row r="4">
      <c r="A4" s="199" t="inlineStr">
        <is>
          <t>Основание: Ф.579959-19.36-РД</t>
        </is>
      </c>
      <c r="B4" s="52" t="n"/>
      <c r="C4" s="52" t="n"/>
      <c r="D4" s="52" t="n"/>
      <c r="E4" s="52" t="n"/>
      <c r="F4" s="52" t="n"/>
      <c r="G4" s="52" t="n"/>
      <c r="H4" s="52" t="n"/>
      <c r="I4" s="52" t="n"/>
      <c r="J4" s="52" t="n"/>
      <c r="K4" s="52" t="n"/>
    </row>
    <row r="5" ht="25.5" customHeight="1">
      <c r="A5" s="200" t="inlineStr">
        <is>
          <t>№ п/п</t>
        </is>
      </c>
      <c r="B5" s="200" t="inlineStr">
        <is>
          <t>Наименование затрат</t>
        </is>
      </c>
      <c r="C5" s="201" t="n"/>
      <c r="D5" s="201" t="n"/>
      <c r="E5" s="201" t="n"/>
      <c r="F5" s="201" t="n"/>
      <c r="G5" s="201" t="n"/>
      <c r="H5" s="201" t="n"/>
      <c r="I5" s="202" t="n"/>
      <c r="J5" s="200" t="inlineStr">
        <is>
          <t>Ед. изм</t>
        </is>
      </c>
      <c r="K5" s="200" t="inlineStr">
        <is>
          <t>Затраты, руб.</t>
        </is>
      </c>
    </row>
    <row r="6" ht="15" customHeight="1">
      <c r="A6" s="203" t="inlineStr">
        <is>
          <t>Перевозка рабочих из г. Благовещенск к месту проведения работ</t>
        </is>
      </c>
      <c r="B6" s="201" t="n"/>
      <c r="C6" s="201" t="n"/>
      <c r="D6" s="201" t="n"/>
      <c r="E6" s="201" t="n"/>
      <c r="F6" s="201" t="n"/>
      <c r="G6" s="201" t="n"/>
      <c r="H6" s="201" t="n"/>
      <c r="I6" s="202" t="n"/>
      <c r="J6" s="204" t="n"/>
      <c r="K6" s="205" t="n"/>
    </row>
    <row r="7" ht="26.25" customHeight="1">
      <c r="A7" s="200" t="n">
        <v>1</v>
      </c>
      <c r="B7" s="206" t="inlineStr">
        <is>
          <t>Расстояние перевозки 
- по вдольтрассовым проездам</t>
        </is>
      </c>
      <c r="C7" s="201" t="n"/>
      <c r="D7" s="201" t="n"/>
      <c r="E7" s="201" t="n"/>
      <c r="F7" s="201" t="n"/>
      <c r="G7" s="201" t="n"/>
      <c r="H7" s="201" t="n"/>
      <c r="I7" s="202" t="n"/>
      <c r="J7" s="207" t="inlineStr">
        <is>
          <t>км</t>
        </is>
      </c>
      <c r="K7" s="208" t="n">
        <v>9</v>
      </c>
    </row>
    <row r="8" ht="17.25" customHeight="1">
      <c r="A8" s="200" t="n">
        <v>2</v>
      </c>
      <c r="B8" s="206" t="inlineStr">
        <is>
          <t>Количество перевозимых людей</t>
        </is>
      </c>
      <c r="C8" s="201" t="n"/>
      <c r="D8" s="201" t="n"/>
      <c r="E8" s="201" t="n"/>
      <c r="F8" s="201" t="n"/>
      <c r="G8" s="201" t="n"/>
      <c r="H8" s="201" t="n"/>
      <c r="I8" s="202" t="n"/>
      <c r="J8" s="207" t="inlineStr">
        <is>
          <t>чел.</t>
        </is>
      </c>
      <c r="K8" s="209" t="n">
        <f>9*1</f>
        <v>9</v>
      </c>
    </row>
    <row r="9" ht="17.25" customHeight="1">
      <c r="A9" s="200" t="n">
        <v>3</v>
      </c>
      <c r="B9" s="210" t="inlineStr">
        <is>
          <t xml:space="preserve">Продолжительность строительства </t>
        </is>
      </c>
      <c r="C9" s="201" t="n"/>
      <c r="D9" s="201" t="n"/>
      <c r="E9" s="201" t="n"/>
      <c r="F9" s="201" t="n"/>
      <c r="G9" s="201" t="n"/>
      <c r="H9" s="201" t="n"/>
      <c r="I9" s="202" t="n"/>
      <c r="J9" s="207" t="inlineStr">
        <is>
          <t>дней</t>
        </is>
      </c>
      <c r="K9" s="209" t="n">
        <f>30*1</f>
        <v>30</v>
      </c>
    </row>
    <row r="10" ht="17.25" customHeight="1">
      <c r="A10" s="200" t="n">
        <v>4</v>
      </c>
      <c r="B10" s="206" t="inlineStr">
        <is>
          <t>Частота перевозки</t>
        </is>
      </c>
      <c r="C10" s="201" t="n"/>
      <c r="D10" s="201" t="n"/>
      <c r="E10" s="201" t="n"/>
      <c r="F10" s="201" t="n"/>
      <c r="G10" s="201" t="n"/>
      <c r="H10" s="201" t="n"/>
      <c r="I10" s="202" t="n"/>
      <c r="J10" s="207" t="inlineStr">
        <is>
          <t>раз/день</t>
        </is>
      </c>
      <c r="K10" s="209" t="n">
        <v>2</v>
      </c>
    </row>
    <row r="11" ht="17.25" customHeight="1">
      <c r="A11" s="200" t="n">
        <v>5</v>
      </c>
      <c r="B11" s="210" t="inlineStr">
        <is>
          <t xml:space="preserve">Пассажировместимость машины  </t>
        </is>
      </c>
      <c r="C11" s="201" t="n"/>
      <c r="D11" s="201" t="n"/>
      <c r="E11" s="201" t="n"/>
      <c r="F11" s="201" t="n"/>
      <c r="G11" s="201" t="n"/>
      <c r="H11" s="201" t="n"/>
      <c r="I11" s="202" t="n"/>
      <c r="J11" s="207" t="inlineStr">
        <is>
          <t>чел.</t>
        </is>
      </c>
      <c r="K11" s="211" t="n">
        <v>20</v>
      </c>
    </row>
    <row r="12" ht="17.25" customHeight="1">
      <c r="A12" s="200" t="n">
        <v>6</v>
      </c>
      <c r="B12" s="206" t="inlineStr">
        <is>
          <t>Скорость движения автомобиля (Раздел 4)</t>
        </is>
      </c>
      <c r="C12" s="201" t="n"/>
      <c r="D12" s="201" t="n"/>
      <c r="E12" s="201" t="n"/>
      <c r="F12" s="201" t="n"/>
      <c r="G12" s="201" t="n"/>
      <c r="H12" s="201" t="n"/>
      <c r="I12" s="202" t="n"/>
      <c r="J12" s="207" t="inlineStr">
        <is>
          <t>км/час</t>
        </is>
      </c>
      <c r="K12" s="209" t="n">
        <v>30</v>
      </c>
    </row>
    <row r="13" ht="17.25" customHeight="1">
      <c r="A13" s="200" t="n">
        <v>7</v>
      </c>
      <c r="B13" s="206" t="inlineStr">
        <is>
          <t xml:space="preserve">Количество необходимых машин </t>
        </is>
      </c>
      <c r="C13" s="201" t="n"/>
      <c r="D13" s="201" t="n"/>
      <c r="E13" s="201" t="n"/>
      <c r="F13" s="201" t="n"/>
      <c r="G13" s="201" t="n"/>
      <c r="H13" s="201" t="n"/>
      <c r="I13" s="202" t="n"/>
      <c r="J13" s="207" t="inlineStr">
        <is>
          <t>шт.</t>
        </is>
      </c>
      <c r="K13" s="209" t="n">
        <f>ROUNDUP(K8/K11,0)</f>
        <v>1</v>
      </c>
    </row>
    <row r="14" ht="46.5" customHeight="1">
      <c r="A14" s="200" t="n">
        <v>8</v>
      </c>
      <c r="B14" s="206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201" t="n"/>
      <c r="D14" s="201" t="n"/>
      <c r="E14" s="201" t="n"/>
      <c r="F14" s="201" t="n"/>
      <c r="G14" s="201" t="n"/>
      <c r="H14" s="201" t="n"/>
      <c r="I14" s="202" t="n"/>
      <c r="J14" s="207" t="inlineStr">
        <is>
          <t>руб.</t>
        </is>
      </c>
      <c r="K14" s="212" t="n">
        <v>71.59999999999999</v>
      </c>
      <c r="Q14" s="213" t="inlineStr">
        <is>
          <t xml:space="preserve">  </t>
        </is>
      </c>
    </row>
    <row r="15" ht="32.25" customHeight="1">
      <c r="A15" s="200" t="n">
        <v>9</v>
      </c>
      <c r="B15" s="214" t="inlineStr">
        <is>
          <t>ИТОГО, Затраты на доставку рабочих на объект и обратно. В ценах 01.01.2000 г.</t>
        </is>
      </c>
      <c r="C15" s="201" t="n"/>
      <c r="D15" s="201" t="n"/>
      <c r="E15" s="201" t="n"/>
      <c r="F15" s="201" t="n"/>
      <c r="G15" s="201" t="n"/>
      <c r="H15" s="201" t="n"/>
      <c r="I15" s="202" t="n"/>
      <c r="J15" s="207" t="inlineStr">
        <is>
          <t>руб.</t>
        </is>
      </c>
      <c r="K15" s="215" t="n">
        <f>K18</f>
        <v>1288.8</v>
      </c>
    </row>
    <row r="16" ht="18.75" customHeight="1">
      <c r="A16" s="204" t="n">
        <v>10</v>
      </c>
      <c r="B16" s="216" t="inlineStr">
        <is>
          <t>ИТОГО, Затраты на доставку рабочих на объект и обратно. В ценах I кв. 2026 г.</t>
        </is>
      </c>
      <c r="C16" s="201" t="n"/>
      <c r="D16" s="201" t="n"/>
      <c r="E16" s="201" t="n"/>
      <c r="F16" s="201" t="n"/>
      <c r="G16" s="201" t="n"/>
      <c r="H16" s="201" t="n"/>
      <c r="I16" s="202" t="n"/>
      <c r="J16" s="207" t="inlineStr">
        <is>
          <t>руб.</t>
        </is>
      </c>
      <c r="K16" s="215" t="n">
        <f>F20</f>
        <v>18107.64</v>
      </c>
    </row>
    <row r="17" ht="22.5" customHeight="1">
      <c r="A17" s="217" t="inlineStr">
        <is>
          <t xml:space="preserve">1. Перевозка рабочих </t>
        </is>
      </c>
      <c r="B17" s="218" t="n"/>
      <c r="C17" s="218" t="n"/>
      <c r="D17" s="218" t="n"/>
      <c r="E17" s="218" t="n"/>
      <c r="F17" s="218" t="n"/>
      <c r="G17" s="218" t="n"/>
      <c r="H17" s="218" t="n"/>
      <c r="I17" s="218" t="n"/>
      <c r="J17" s="218" t="n"/>
      <c r="K17" s="218" t="n"/>
    </row>
    <row r="18" ht="15" customHeight="1">
      <c r="A18" s="219" t="n">
        <f>K7</f>
        <v>9</v>
      </c>
      <c r="B18" s="220" t="inlineStr">
        <is>
          <t>х</t>
        </is>
      </c>
      <c r="C18" s="221" t="n">
        <f>K9</f>
        <v>30</v>
      </c>
      <c r="D18" s="220" t="inlineStr">
        <is>
          <t>х</t>
        </is>
      </c>
      <c r="E18" s="221" t="n">
        <f>K10</f>
        <v>2</v>
      </c>
      <c r="F18" s="221" t="inlineStr">
        <is>
          <t>х</t>
        </is>
      </c>
      <c r="G18" s="221" t="n">
        <f>K13</f>
        <v>1</v>
      </c>
      <c r="H18" s="220" t="inlineStr">
        <is>
          <t>х</t>
        </is>
      </c>
      <c r="I18" s="219" t="n">
        <f>K14</f>
        <v>71.6</v>
      </c>
      <c r="J18" s="222" t="inlineStr">
        <is>
          <t>=</t>
        </is>
      </c>
      <c r="K18" s="223" t="n">
        <f>ROUND(A18*C18*E18*I18*G18/D19,2)</f>
        <v>1288.8</v>
      </c>
    </row>
    <row r="19" ht="15" customHeight="1">
      <c r="A19" s="224" t="n"/>
      <c r="B19" s="224" t="n"/>
      <c r="C19" s="224" t="n"/>
      <c r="D19" s="225" t="n">
        <f>K12</f>
        <v>30</v>
      </c>
      <c r="E19" s="224" t="n"/>
      <c r="F19" s="224" t="n"/>
      <c r="G19" s="224" t="n"/>
      <c r="H19" s="224" t="n"/>
      <c r="I19" s="224" t="n"/>
    </row>
    <row r="20" ht="16.5" customHeight="1">
      <c r="A20" s="226" t="n">
        <f>K18</f>
        <v>1288.8</v>
      </c>
      <c r="C20" s="222" t="inlineStr">
        <is>
          <t>х</t>
        </is>
      </c>
      <c r="D20" s="222" t="n">
        <f>K21</f>
        <v>14.05</v>
      </c>
      <c r="E20" s="222" t="inlineStr">
        <is>
          <t>=</t>
        </is>
      </c>
      <c r="F20" s="223" t="n">
        <f>ROUND(A20*D20,2)</f>
        <v>18107.64</v>
      </c>
      <c r="G20" s="227" t="inlineStr">
        <is>
          <t>руб. в текущих ценах</t>
        </is>
      </c>
      <c r="J20" s="228" t="n"/>
      <c r="K20" s="224" t="n"/>
    </row>
    <row r="21" ht="18.75" customHeight="1">
      <c r="A21" s="229" t="inlineStr">
        <is>
          <t>Минстрой России от 24.02.2026 № 9491-ИФ/09, приложение 4. Индекс 14,05.</t>
        </is>
      </c>
      <c r="J21" s="230" t="inlineStr">
        <is>
          <t>К=</t>
        </is>
      </c>
      <c r="K21" s="230" t="n">
        <v>14.05</v>
      </c>
    </row>
    <row r="22" ht="26.25" customHeight="1">
      <c r="A22" s="231" t="inlineStr">
        <is>
          <t>Составил:</t>
        </is>
      </c>
      <c r="B22" s="232" t="n"/>
      <c r="C22" s="159" t="n"/>
      <c r="D22" s="159" t="n"/>
      <c r="E22" s="231" t="inlineStr">
        <is>
          <t>Григорова И. А.</t>
        </is>
      </c>
      <c r="G22" s="233" t="n"/>
      <c r="H22" s="234" t="n"/>
      <c r="I22" s="234" t="n"/>
      <c r="J22" s="234" t="n"/>
      <c r="K22" s="234" t="n"/>
    </row>
    <row r="23" ht="15" customHeight="1">
      <c r="A23" s="231" t="n"/>
      <c r="E23" s="231" t="n"/>
    </row>
    <row r="24" ht="9.75" customHeight="1">
      <c r="A24" s="231" t="n"/>
      <c r="E24" s="231" t="n"/>
    </row>
    <row r="25" ht="18" customHeight="1">
      <c r="A25" s="231" t="inlineStr">
        <is>
          <t>Проверил:</t>
        </is>
      </c>
      <c r="B25" s="232" t="n"/>
      <c r="C25" s="159" t="n"/>
      <c r="D25" s="159" t="n"/>
      <c r="E25" s="231" t="inlineStr">
        <is>
          <t>Черкасов А. В.</t>
        </is>
      </c>
    </row>
    <row r="27" ht="75" customHeight="1">
      <c r="A27" s="197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6.72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>
      <c r="B1" s="235" t="inlineStr">
        <is>
          <t>Сметный расчет № СР-3-36</t>
        </is>
      </c>
      <c r="E1" s="236" t="n"/>
    </row>
    <row r="2" ht="15.75" customHeight="1">
      <c r="B2" s="235" t="inlineStr">
        <is>
          <t xml:space="preserve">Затраты, связанные с командированием рабочих </t>
        </is>
      </c>
      <c r="E2" s="236" t="n"/>
    </row>
    <row r="3" ht="15.75" customHeight="1">
      <c r="A3" s="235" t="n"/>
      <c r="C3" s="237" t="n"/>
    </row>
    <row r="4" ht="15.75" customHeight="1">
      <c r="A4" s="235" t="inlineStr">
        <is>
          <t>Объект: 36-ВЛ 220 Благовещенская-Айгунь I цепь</t>
        </is>
      </c>
    </row>
    <row r="5" ht="15.75" customHeight="1">
      <c r="A5" s="238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39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40" t="n"/>
    </row>
    <row r="7" ht="15" customHeight="1">
      <c r="A7" s="241" t="n"/>
      <c r="B7" s="242" t="n"/>
      <c r="C7" s="243" t="n"/>
      <c r="D7" s="243" t="n"/>
    </row>
    <row r="8">
      <c r="A8" s="244" t="inlineStr">
        <is>
          <t>Основание: Ф.579959-19.36-РД</t>
        </is>
      </c>
    </row>
    <row r="9" ht="28.5" customHeight="1">
      <c r="A9" s="245" t="inlineStr">
        <is>
          <t>№ п/п</t>
        </is>
      </c>
      <c r="B9" s="246" t="inlineStr">
        <is>
          <t>Наименование затрат</t>
        </is>
      </c>
      <c r="C9" s="246" t="inlineStr">
        <is>
          <t>ед.изм.</t>
        </is>
      </c>
      <c r="D9" s="245" t="inlineStr">
        <is>
          <t>Кол-во / Стоимость</t>
        </is>
      </c>
    </row>
    <row r="10" ht="15" customHeight="1">
      <c r="A10" s="246" t="n">
        <v>1</v>
      </c>
      <c r="B10" s="247" t="inlineStr">
        <is>
          <t>Исходные данные:</t>
        </is>
      </c>
      <c r="C10" s="201" t="n"/>
      <c r="D10" s="202" t="n"/>
    </row>
    <row r="11" ht="30" customHeight="1">
      <c r="A11" s="248" t="inlineStr">
        <is>
          <t>1.1</t>
        </is>
      </c>
      <c r="B11" s="249" t="inlineStr">
        <is>
          <t>Продолжительность строительства</t>
        </is>
      </c>
      <c r="C11" s="250" t="inlineStr">
        <is>
          <t>сут.</t>
        </is>
      </c>
      <c r="D11" s="251" t="n">
        <f>30*1</f>
        <v>30</v>
      </c>
    </row>
    <row r="12" ht="30" customHeight="1">
      <c r="A12" s="248" t="inlineStr">
        <is>
          <t>1.2</t>
        </is>
      </c>
      <c r="B12" s="249" t="inlineStr">
        <is>
          <t>Численность рабочих</t>
        </is>
      </c>
      <c r="C12" s="250" t="inlineStr">
        <is>
          <t>чел.</t>
        </is>
      </c>
      <c r="D12" s="250" t="n">
        <f>9*1</f>
        <v>9</v>
      </c>
    </row>
    <row r="13" ht="30" customHeight="1">
      <c r="A13" s="248" t="inlineStr">
        <is>
          <t>1.3</t>
        </is>
      </c>
      <c r="B13" s="249" t="inlineStr">
        <is>
          <t>Пункт базировки г. Благовещенск</t>
        </is>
      </c>
      <c r="C13" s="252" t="n"/>
      <c r="D13" s="252" t="n"/>
    </row>
    <row r="14" ht="15" customHeight="1">
      <c r="A14" s="248" t="inlineStr">
        <is>
          <t>1.4</t>
        </is>
      </c>
      <c r="B14" s="249" t="inlineStr">
        <is>
          <t>Автомобильная перевозки</t>
        </is>
      </c>
      <c r="C14" s="253" t="inlineStr">
        <is>
          <t>км.</t>
        </is>
      </c>
      <c r="D14" s="250" t="n">
        <v>690</v>
      </c>
    </row>
    <row r="15" ht="15" customHeight="1">
      <c r="A15" s="246" t="n">
        <v>2</v>
      </c>
      <c r="B15" s="247" t="inlineStr">
        <is>
          <t>Расчет суточных и проживания:</t>
        </is>
      </c>
      <c r="C15" s="201" t="n"/>
      <c r="D15" s="202" t="n"/>
    </row>
    <row r="16" ht="45" customHeight="1">
      <c r="A16" s="248" t="inlineStr">
        <is>
          <t>2.1</t>
        </is>
      </c>
      <c r="B16" s="254" t="inlineStr">
        <is>
          <t>Суточные по исходной ставке: 100 руб. × 30 суток × 9 чел.</t>
        </is>
      </c>
      <c r="C16" s="250" t="inlineStr">
        <is>
          <t>руб.</t>
        </is>
      </c>
      <c r="D16" s="255" t="n">
        <f>ROUND(D11*D12*100,2)</f>
        <v>27000</v>
      </c>
    </row>
    <row r="17" ht="60" customHeight="1">
      <c r="A17" s="248" t="inlineStr">
        <is>
          <t>2.2</t>
        </is>
      </c>
      <c r="B17" s="254" t="inlineStr">
        <is>
          <t>Проживание по исходной ставке: 550 руб. × 30 суток × 9 чел.</t>
        </is>
      </c>
      <c r="C17" s="250" t="inlineStr">
        <is>
          <t>руб.</t>
        </is>
      </c>
      <c r="D17" s="255" t="n">
        <f>ROUND(D11*D12*550,2)</f>
        <v>148500</v>
      </c>
    </row>
    <row r="18" ht="15" customHeight="1">
      <c r="A18" s="256" t="inlineStr">
        <is>
          <t>3</t>
        </is>
      </c>
      <c r="B18" s="257" t="inlineStr">
        <is>
          <t>Расчет затрат на проезд работников до места расположения  г. Благовещенск:</t>
        </is>
      </c>
      <c r="C18" s="201" t="n"/>
      <c r="D18" s="202" t="n"/>
    </row>
    <row r="19" ht="15" customHeight="1">
      <c r="A19" s="258" t="inlineStr">
        <is>
          <t xml:space="preserve">            Автомобильные перевозки от г. Хабаровск - г. Благовещенск</t>
        </is>
      </c>
      <c r="B19" s="201" t="n"/>
      <c r="C19" s="201" t="n"/>
      <c r="D19" s="202" t="n"/>
    </row>
    <row r="20" ht="50.25" customHeight="1">
      <c r="A20" s="248" t="inlineStr">
        <is>
          <t>3.1</t>
        </is>
      </c>
      <c r="B20" s="249" t="inlineStr">
        <is>
          <t>Время в пути в одном направлении 690км/51 км/час (скорость  движения вахтового автобуса доставки, взята применительно по прил. № 6,  Методика 318/пр от 15.06.2020 г.)</t>
        </is>
      </c>
      <c r="C20" s="250" t="inlineStr">
        <is>
          <t>час</t>
        </is>
      </c>
      <c r="D20" s="255" t="n">
        <f>D14/51</f>
        <v>13.5294117647059</v>
      </c>
    </row>
    <row r="21" ht="15" customHeight="1">
      <c r="A21" s="248" t="inlineStr">
        <is>
          <t>3.2</t>
        </is>
      </c>
      <c r="B21" s="249" t="inlineStr">
        <is>
          <t>Стоимость 1 маш.- часа автобуса (ФСЭМ-91.13.03-508)</t>
        </is>
      </c>
      <c r="C21" s="250" t="inlineStr">
        <is>
          <t>руб/час</t>
        </is>
      </c>
      <c r="D21" s="255" t="n">
        <v>71.59999999999999</v>
      </c>
    </row>
    <row r="22" ht="15" customHeight="1">
      <c r="A22" s="248" t="inlineStr">
        <is>
          <t>3.3</t>
        </is>
      </c>
      <c r="B22" s="249" t="inlineStr">
        <is>
          <t>Количество автобусов</t>
        </is>
      </c>
      <c r="C22" s="250" t="inlineStr">
        <is>
          <t>шт</t>
        </is>
      </c>
      <c r="D22" s="259" t="n">
        <f>ROUNDUP(D12/20,0)</f>
        <v>1</v>
      </c>
    </row>
    <row r="23" ht="90" customHeight="1">
      <c r="A23" s="248" t="inlineStr">
        <is>
          <t>3.4</t>
        </is>
      </c>
      <c r="B23" s="249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0" t="inlineStr">
        <is>
          <t>К</t>
        </is>
      </c>
      <c r="D23" s="278" t="n">
        <v>1.035</v>
      </c>
    </row>
    <row r="24" ht="45" customHeight="1">
      <c r="A24" s="248" t="n"/>
      <c r="B24" s="254" t="inlineStr">
        <is>
          <t>Проезд в базисных ценах 01.01.2000: (690 / 51) ч × 71.6 руб./ч × 1 авт. × 2 × 1.035.</t>
        </is>
      </c>
      <c r="C24" s="250" t="inlineStr">
        <is>
          <t>руб.</t>
        </is>
      </c>
      <c r="D24" s="255" t="n">
        <f>ROUND(D20*D21*D22*2*D23,2)</f>
        <v>2005.22</v>
      </c>
    </row>
    <row r="25" ht="42.75" customHeight="1">
      <c r="A25" s="248" t="n"/>
      <c r="B25" s="261" t="inlineStr">
        <is>
          <t>Проезд в текущих ценах I кв. 2026: индекс 14,05. Минстрой России от 24.02.2026 № 9491-ИФ/09.</t>
        </is>
      </c>
      <c r="C25" s="246" t="inlineStr">
        <is>
          <t>руб.</t>
        </is>
      </c>
      <c r="D25" s="262" t="n">
        <f>ROUND(D20*D21*D22*2*D23*E25,2)</f>
        <v>28173.36</v>
      </c>
      <c r="E25" s="213" t="n">
        <v>14.05</v>
      </c>
    </row>
    <row r="26" ht="15" customHeight="1">
      <c r="A26" s="250" t="n"/>
      <c r="B26" s="263" t="inlineStr">
        <is>
          <t>Итого в текущих ценах без НДС</t>
        </is>
      </c>
      <c r="C26" s="246" t="inlineStr">
        <is>
          <t>руб.</t>
        </is>
      </c>
      <c r="D26" s="262" t="n">
        <f>ROUND(D16+D17+D25,2)</f>
        <v>203673.36</v>
      </c>
    </row>
    <row r="27" ht="45" customHeight="1">
      <c r="A27" s="250" t="n"/>
      <c r="B27" s="264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5" t="inlineStr">
        <is>
          <t>руб.</t>
        </is>
      </c>
      <c r="D27" s="266" t="n">
        <f>ROUND(D26/E25,2)</f>
        <v>14496.32</v>
      </c>
    </row>
    <row r="29" ht="15.75" customHeight="1">
      <c r="B29" s="267" t="inlineStr">
        <is>
          <t xml:space="preserve">Составил:                    </t>
        </is>
      </c>
      <c r="C29" s="267" t="inlineStr">
        <is>
          <t>Григорова И. А.</t>
        </is>
      </c>
      <c r="D29" s="267" t="n"/>
    </row>
    <row r="30" ht="15.75" customHeight="1">
      <c r="B30" s="268" t="n"/>
      <c r="C30" s="267" t="n"/>
      <c r="D30" s="267" t="n"/>
    </row>
    <row r="31" ht="15.75" customHeight="1">
      <c r="B31" s="267" t="inlineStr">
        <is>
          <t>Проверил:</t>
        </is>
      </c>
      <c r="C31" s="267" t="inlineStr">
        <is>
          <t>Черкасов А. В.</t>
        </is>
      </c>
      <c r="D31" s="267" t="n"/>
    </row>
    <row r="33" ht="75" customHeight="1">
      <c r="A33" s="197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2026-09-17T21:55:15Z</dcterms:created>
  <dcterms:modified xmlns:dcterms="http://purl.org/dc/terms/" xmlns:xsi="http://www.w3.org/2001/XMLSchema-instance" xsi:type="dcterms:W3CDTF">2026-09-17T21:59:51Z</dcterms:modified>
</cp:coreProperties>
</file>